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stantin.pop\Desktop\"/>
    </mc:Choice>
  </mc:AlternateContent>
  <bookViews>
    <workbookView xWindow="0" yWindow="0" windowWidth="20730" windowHeight="11760" activeTab="1"/>
  </bookViews>
  <sheets>
    <sheet name="DG lei" sheetId="7" r:id="rId1"/>
    <sheet name="DG cu surse de finantare" sheetId="8" r:id="rId2"/>
  </sheets>
  <definedNames>
    <definedName name="_xlnm.Print_Area" localSheetId="0">'DG lei'!$A$1:$E$96</definedName>
  </definedNames>
  <calcPr calcId="152511"/>
</workbook>
</file>

<file path=xl/calcChain.xml><?xml version="1.0" encoding="utf-8"?>
<calcChain xmlns="http://schemas.openxmlformats.org/spreadsheetml/2006/main">
  <c r="G76" i="8" l="1"/>
  <c r="C65" i="8" l="1"/>
  <c r="D65" i="8" s="1"/>
  <c r="E65" i="8" l="1"/>
  <c r="G50" i="8"/>
  <c r="E81" i="8" l="1"/>
  <c r="D81" i="8"/>
  <c r="C81" i="8"/>
  <c r="D75" i="8"/>
  <c r="E75" i="8" s="1"/>
  <c r="D73" i="8"/>
  <c r="E73" i="8" s="1"/>
  <c r="D67" i="8"/>
  <c r="D66" i="8"/>
  <c r="E66" i="8" s="1"/>
  <c r="G66" i="8" s="1"/>
  <c r="D60" i="8"/>
  <c r="E60" i="8" s="1"/>
  <c r="G60" i="8" s="1"/>
  <c r="E59" i="8"/>
  <c r="D58" i="8"/>
  <c r="E58" i="8" s="1"/>
  <c r="G58" i="8" s="1"/>
  <c r="D57" i="8"/>
  <c r="E57" i="8" s="1"/>
  <c r="D56" i="8"/>
  <c r="E56" i="8" s="1"/>
  <c r="D55" i="8"/>
  <c r="E55" i="8" s="1"/>
  <c r="D54" i="8"/>
  <c r="C53" i="8"/>
  <c r="D49" i="8"/>
  <c r="E49" i="8" s="1"/>
  <c r="D46" i="8"/>
  <c r="E46" i="8" s="1"/>
  <c r="C45" i="8"/>
  <c r="D44" i="8"/>
  <c r="E44" i="8" s="1"/>
  <c r="D41" i="8"/>
  <c r="E41" i="8" s="1"/>
  <c r="D40" i="8"/>
  <c r="E40" i="8" s="1"/>
  <c r="D39" i="8"/>
  <c r="E39" i="8" s="1"/>
  <c r="D38" i="8"/>
  <c r="E38" i="8" s="1"/>
  <c r="D37" i="8"/>
  <c r="E37" i="8" s="1"/>
  <c r="D36" i="8"/>
  <c r="E36" i="8" s="1"/>
  <c r="C34" i="8"/>
  <c r="D33" i="8"/>
  <c r="E33" i="8" s="1"/>
  <c r="D32" i="8"/>
  <c r="E32" i="8" s="1"/>
  <c r="D31" i="8"/>
  <c r="E31" i="8" s="1"/>
  <c r="D28" i="8"/>
  <c r="D27" i="8" s="1"/>
  <c r="C27" i="8"/>
  <c r="C24" i="8"/>
  <c r="D23" i="8"/>
  <c r="D22" i="8"/>
  <c r="E22" i="8" s="1"/>
  <c r="D17" i="8"/>
  <c r="E17" i="8" s="1"/>
  <c r="D16" i="8"/>
  <c r="E16" i="8" s="1"/>
  <c r="D15" i="8"/>
  <c r="E15" i="8" s="1"/>
  <c r="D14" i="8"/>
  <c r="E14" i="8" s="1"/>
  <c r="C50" i="8" l="1"/>
  <c r="C62" i="8"/>
  <c r="C83" i="8"/>
  <c r="D83" i="8" s="1"/>
  <c r="E83" i="8" s="1"/>
  <c r="D53" i="8"/>
  <c r="D62" i="8" s="1"/>
  <c r="E13" i="8"/>
  <c r="E19" i="8" s="1"/>
  <c r="E34" i="8"/>
  <c r="D13" i="8"/>
  <c r="D19" i="8" s="1"/>
  <c r="E54" i="8"/>
  <c r="E53" i="8" s="1"/>
  <c r="D24" i="8"/>
  <c r="E23" i="8"/>
  <c r="E24" i="8" s="1"/>
  <c r="E28" i="8"/>
  <c r="E27" i="8" s="1"/>
  <c r="D50" i="8"/>
  <c r="E50" i="8" s="1"/>
  <c r="D34" i="8"/>
  <c r="D45" i="8"/>
  <c r="E45" i="8" s="1"/>
  <c r="C19" i="8"/>
  <c r="D58" i="7"/>
  <c r="E58" i="7" s="1"/>
  <c r="D59" i="7"/>
  <c r="E59" i="7"/>
  <c r="E62" i="8" l="1"/>
  <c r="G53" i="8"/>
  <c r="G62" i="8" s="1"/>
  <c r="C70" i="8"/>
  <c r="C72" i="8"/>
  <c r="D74" i="8"/>
  <c r="D40" i="7"/>
  <c r="E40" i="7" s="1"/>
  <c r="D47" i="7"/>
  <c r="E47" i="7" s="1"/>
  <c r="E64" i="7"/>
  <c r="D80" i="7"/>
  <c r="E80" i="7" s="1"/>
  <c r="G82" i="8" l="1"/>
  <c r="D72" i="8"/>
  <c r="E72" i="8" s="1"/>
  <c r="D70" i="8"/>
  <c r="C68" i="8"/>
  <c r="C76" i="8" s="1"/>
  <c r="D44" i="7"/>
  <c r="E44" i="7" s="1"/>
  <c r="C82" i="8" l="1"/>
  <c r="D68" i="8"/>
  <c r="D76" i="8" s="1"/>
  <c r="E70" i="8"/>
  <c r="E68" i="8" s="1"/>
  <c r="F68" i="8" s="1"/>
  <c r="F76" i="8" s="1"/>
  <c r="F82" i="8" s="1"/>
  <c r="D71" i="7"/>
  <c r="D62" i="7"/>
  <c r="D63" i="7"/>
  <c r="D65" i="7"/>
  <c r="D60" i="7"/>
  <c r="E60" i="7" s="1"/>
  <c r="D61" i="7"/>
  <c r="E61" i="7" s="1"/>
  <c r="D57" i="7"/>
  <c r="E57" i="7" s="1"/>
  <c r="D49" i="7"/>
  <c r="D41" i="7"/>
  <c r="D42" i="7"/>
  <c r="D43" i="7"/>
  <c r="D39" i="7"/>
  <c r="D35" i="7"/>
  <c r="D36" i="7"/>
  <c r="D34" i="7"/>
  <c r="D52" i="7"/>
  <c r="D31" i="7"/>
  <c r="E31" i="7" s="1"/>
  <c r="E30" i="7" s="1"/>
  <c r="D26" i="7"/>
  <c r="E26" i="7" s="1"/>
  <c r="D25" i="7"/>
  <c r="E25" i="7" s="1"/>
  <c r="D78" i="7"/>
  <c r="C48" i="7"/>
  <c r="D48" i="7" s="1"/>
  <c r="E48" i="7" s="1"/>
  <c r="C30" i="7"/>
  <c r="C56" i="7"/>
  <c r="C67" i="7" s="1"/>
  <c r="C27" i="7"/>
  <c r="C16" i="7"/>
  <c r="D19" i="7"/>
  <c r="E19" i="7" s="1"/>
  <c r="D18" i="7"/>
  <c r="E18" i="7" s="1"/>
  <c r="D17" i="7"/>
  <c r="E17" i="7" s="1"/>
  <c r="D82" i="8" l="1"/>
  <c r="E82" i="8" s="1"/>
  <c r="E16" i="7"/>
  <c r="C88" i="7"/>
  <c r="C22" i="7"/>
  <c r="D56" i="7"/>
  <c r="E56" i="7"/>
  <c r="E49" i="7"/>
  <c r="D37" i="7"/>
  <c r="D30" i="7"/>
  <c r="E27" i="7"/>
  <c r="D27" i="7"/>
  <c r="D16" i="7"/>
  <c r="D72" i="7" l="1"/>
  <c r="C70" i="7"/>
  <c r="C75" i="7"/>
  <c r="C77" i="7"/>
  <c r="D67" i="7"/>
  <c r="D77" i="7" l="1"/>
  <c r="D75" i="7"/>
  <c r="E78" i="7"/>
  <c r="D73" i="7" l="1"/>
  <c r="E77" i="7"/>
  <c r="E52" i="7"/>
  <c r="C37" i="7"/>
  <c r="E39" i="7"/>
  <c r="E41" i="7"/>
  <c r="E42" i="7"/>
  <c r="E43" i="7"/>
  <c r="D20" i="7"/>
  <c r="C79" i="7" l="1"/>
  <c r="D79" i="7" s="1"/>
  <c r="C53" i="7"/>
  <c r="D53" i="7" s="1"/>
  <c r="E53" i="7" s="1"/>
  <c r="D22" i="7"/>
  <c r="D88" i="7"/>
  <c r="D70" i="7" s="1"/>
  <c r="E37" i="7"/>
  <c r="E71" i="7"/>
  <c r="C86" i="7"/>
  <c r="E35" i="7"/>
  <c r="E63" i="7" l="1"/>
  <c r="D86" i="7"/>
  <c r="E34" i="7"/>
  <c r="E36" i="7"/>
  <c r="E62" i="7" l="1"/>
  <c r="E86" i="7"/>
  <c r="E65" i="7"/>
  <c r="E67" i="7" l="1"/>
  <c r="C73" i="7" l="1"/>
  <c r="E75" i="7" l="1"/>
  <c r="E73" i="7" s="1"/>
  <c r="E79" i="7"/>
  <c r="E20" i="7"/>
  <c r="E88" i="7" s="1"/>
  <c r="E22" i="7" l="1"/>
  <c r="E70" i="7"/>
  <c r="C81" i="7"/>
  <c r="C87" i="7" s="1"/>
  <c r="E72" i="7" l="1"/>
  <c r="D81" i="7"/>
  <c r="D87" i="7" s="1"/>
  <c r="E81" i="7" l="1"/>
  <c r="E87" i="7" s="1"/>
  <c r="E76" i="8"/>
</calcChain>
</file>

<file path=xl/sharedStrings.xml><?xml version="1.0" encoding="utf-8"?>
<sst xmlns="http://schemas.openxmlformats.org/spreadsheetml/2006/main" count="194" uniqueCount="106">
  <si>
    <t>Nr. crt.</t>
  </si>
  <si>
    <t>TVA</t>
  </si>
  <si>
    <t>Amenajarea terenului</t>
  </si>
  <si>
    <t>TOTAL CAPITOL 1</t>
  </si>
  <si>
    <t>TOTAL CAPITOL 2</t>
  </si>
  <si>
    <t>TOTAL CAPITOL 3</t>
  </si>
  <si>
    <t>TOTAL CAPITOL 4</t>
  </si>
  <si>
    <t>Comisioane, cote, taxe, costul creditului</t>
  </si>
  <si>
    <t>TOTAL CAPITOL 5</t>
  </si>
  <si>
    <t>TOTAL GENERAL</t>
  </si>
  <si>
    <t>Proiectant,</t>
  </si>
  <si>
    <t>Denumirea capitolelor și subcapitolelor de cheltuieli</t>
  </si>
  <si>
    <t>CAPITOLUL 1</t>
  </si>
  <si>
    <t>Cheltuieli pentru obținerea și amenajarea terenului</t>
  </si>
  <si>
    <t>Obținerea terenului</t>
  </si>
  <si>
    <t>CAPITOLUL 2</t>
  </si>
  <si>
    <t>Cheltuieli pentru asigurarea utilităților necesare obiectivului</t>
  </si>
  <si>
    <t>CAPITOLUL  3</t>
  </si>
  <si>
    <t>Cheltuieli pentru proiectare și asistență tehnică</t>
  </si>
  <si>
    <t>Organizarea procedurilor de achiziție</t>
  </si>
  <si>
    <t>Consultanță</t>
  </si>
  <si>
    <t>CAPITOLUL 4</t>
  </si>
  <si>
    <t>Cheltuieli pentru investiția de bază</t>
  </si>
  <si>
    <t>Construcții și instalații</t>
  </si>
  <si>
    <t>Dotări</t>
  </si>
  <si>
    <t>Active necorporale</t>
  </si>
  <si>
    <t>CAPITOLUL 5</t>
  </si>
  <si>
    <t>5.1.1 Lucrări de construcții și instalații aferente organizării de șantier</t>
  </si>
  <si>
    <t>5.1.2 Cheltuieli conexe organizării de șantier</t>
  </si>
  <si>
    <t>CAPITOLUL 6</t>
  </si>
  <si>
    <t>Alte cheltuieli</t>
  </si>
  <si>
    <t>Pregătirea personalului de exploatare</t>
  </si>
  <si>
    <t>Probe tehnologice și teste</t>
  </si>
  <si>
    <t>TOTAL CAPITOL 6</t>
  </si>
  <si>
    <t>Anexa nr.7</t>
  </si>
  <si>
    <t xml:space="preserve">la H.G. 907/2016 </t>
  </si>
  <si>
    <t>al obiectului de investiții</t>
  </si>
  <si>
    <t xml:space="preserve">DEVIZ GENERAL </t>
  </si>
  <si>
    <t>Valoare         cu TVA</t>
  </si>
  <si>
    <t>lei</t>
  </si>
  <si>
    <t>Cheltuieli pentru relocare/protecția utilităților</t>
  </si>
  <si>
    <t>Studii</t>
  </si>
  <si>
    <t>3.1.1. Studii de teren</t>
  </si>
  <si>
    <t>3.1.2. Raport privind impactul asupra mediului</t>
  </si>
  <si>
    <t>3.1.3. Alte studii specifice</t>
  </si>
  <si>
    <t>Expertizare tehnică</t>
  </si>
  <si>
    <t>Certificarea performanței energetice și auditul energetic al clădirilor</t>
  </si>
  <si>
    <t>Proiectare</t>
  </si>
  <si>
    <t>3.5.1. Temă de proiectare</t>
  </si>
  <si>
    <t>3.5.2. Studiu de fezabilitate</t>
  </si>
  <si>
    <t>3.5.3. Studiu de fezabilitate/documentație de avizare a lucrărilor de intervenții și deviz general</t>
  </si>
  <si>
    <t>3.5.4. Documentațiile tehnice necesare în vederea obținerii avizelor/acordurilor/autorizațiilor</t>
  </si>
  <si>
    <t>3.5.5. Verificarea tehnică de calitate a proiectului tehnic și a detaliilor de execuție</t>
  </si>
  <si>
    <t>3.5..6. Proiect tehnic și detalii de execuție</t>
  </si>
  <si>
    <t>3.7.1. Managementul de proiect pentru obiectul de investiții</t>
  </si>
  <si>
    <t>3.7.2. Auditul financiar</t>
  </si>
  <si>
    <t>Asistență tehnică</t>
  </si>
  <si>
    <t>3.8.1. Asistență tehnică din partea proiectantului</t>
  </si>
  <si>
    <t>3.8.1.1. pe perioada de execuție a lucrărilor</t>
  </si>
  <si>
    <t>3.8.1.2. pentru participarea proiectantului la fazele incluse în programul de control al lucrărilor de execuție, avizat de către ISC</t>
  </si>
  <si>
    <t>3.8.2. Dirigenție de șantier</t>
  </si>
  <si>
    <t>Montaj utilaje, echipamente tehnologice și funcționale</t>
  </si>
  <si>
    <t>Utilaje, echipamente tehnologice și funcționale care necesită montaj</t>
  </si>
  <si>
    <t>Utilaje, echipamente tehnologice și funcționale care nu necesită montaj și echipamente de transport</t>
  </si>
  <si>
    <t>5.2.1. Comisioanele și dobânzile aferente creditului băncii finanțatoare</t>
  </si>
  <si>
    <t>5.2.3. Cota aferentă ISC pentru controlului statului în amenajarea teritoriului, urbanism și pentru autorizarea lucrărilor de construcții</t>
  </si>
  <si>
    <t>5.2.5. Taxe pentru acorduri, avize conforme și autorizația de construire/desființare</t>
  </si>
  <si>
    <t xml:space="preserve">Cheltuieli pentru probe tehnologice și teste </t>
  </si>
  <si>
    <t>din care C+M</t>
  </si>
  <si>
    <t>Data:</t>
  </si>
  <si>
    <t>Întocmit,</t>
  </si>
  <si>
    <t>Beneficiar/Investitor</t>
  </si>
  <si>
    <t>Amenajări pentru protecța mediului și aducerea terenului la starea inițială</t>
  </si>
  <si>
    <t>Documentații -suport și cheltuieli pentru obținerea de avize, acorduri și autorizații</t>
  </si>
  <si>
    <t>1.2.1. Demolări</t>
  </si>
  <si>
    <t>1.2.2. Sistematizare verticală</t>
  </si>
  <si>
    <t>1.2.3. Drumuri, alei, platforme</t>
  </si>
  <si>
    <t>Branșamente</t>
  </si>
  <si>
    <t>Rețele exterioare</t>
  </si>
  <si>
    <t>5.2.2. Cota aferentă ISC pentru controlul calității lucrărilor de construcții 0,5%</t>
  </si>
  <si>
    <t>5.2.4. Cota aferentă Casei Sociale a Constructorilor - CSC 0,5%</t>
  </si>
  <si>
    <t>Valoare *1)                   (fără TVA)</t>
  </si>
  <si>
    <t>Organizare de santier 1,5%</t>
  </si>
  <si>
    <t>4.1.2. Structura de rezistenta</t>
  </si>
  <si>
    <t>4.1.3. Instalatii</t>
  </si>
  <si>
    <t>4.1.4. Teren joacă</t>
  </si>
  <si>
    <t>4.1.5. Împrejmuiri și porți</t>
  </si>
  <si>
    <t>4.1.1. Arhitectura</t>
  </si>
  <si>
    <t>Cheltuieli pentru informare și publicitate</t>
  </si>
  <si>
    <t>Cheltuieli diverse si neprevazute 10%</t>
  </si>
  <si>
    <t>SC SQM ARCHITECTURE SRL</t>
  </si>
  <si>
    <t>REABILITAREA ȘI DOTAREA CRESEI din Municipiul DEJ</t>
  </si>
  <si>
    <t>str. Regina Maria, nr. 19, municipiul Dej, judetul Cluj</t>
  </si>
  <si>
    <t>În prețuri la data de 10.03.2017; 1 euro =</t>
  </si>
  <si>
    <t>4.5505 lei</t>
  </si>
  <si>
    <t>13.03.2017</t>
  </si>
  <si>
    <t>Municipiul Dej, str. 1 Mai, nr. 2</t>
  </si>
  <si>
    <t>arh. Ferencz Bakos</t>
  </si>
  <si>
    <t>Sursa de finanțare:                      Buget local</t>
  </si>
  <si>
    <t>Sursa de finantare:                      Buget de stat</t>
  </si>
  <si>
    <t>4.1.1. Arhitectura si amenajare teren</t>
  </si>
  <si>
    <t>În prețuri la data de 10.03.2017; 1 euro =4.5505 lei</t>
  </si>
  <si>
    <t>Primar,</t>
  </si>
  <si>
    <t>ing. Morar Costan</t>
  </si>
  <si>
    <t>ANEXA NR. 1 LA H.C.L. NR.           DIN 30 SEPTEMBRIE 2021</t>
  </si>
  <si>
    <t>DEVIZ GENERAL ACTUALIZAT al obiectivului de investiții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</si>
</sst>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_-* #,##0\ _l_e_i_-;\-* #,##0\ _l_e_i_-;_-* &quot;-&quot;??\ _l_e_i_-;_-@_-"/>
    <numFmt numFmtId="167" formatCode="#,##0.00;[Red]#,##0.00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207">
    <xf numFmtId="0" fontId="0" fillId="0" borderId="0" xfId="0"/>
    <xf numFmtId="2" fontId="4" fillId="0" borderId="0" xfId="0" applyNumberFormat="1" applyFont="1"/>
    <xf numFmtId="2" fontId="6" fillId="0" borderId="0" xfId="0" applyNumberFormat="1" applyFont="1"/>
    <xf numFmtId="2" fontId="7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left" vertical="center"/>
    </xf>
    <xf numFmtId="2" fontId="2" fillId="0" borderId="0" xfId="0" applyNumberFormat="1" applyFont="1"/>
    <xf numFmtId="2" fontId="5" fillId="0" borderId="0" xfId="0" applyNumberFormat="1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4" fontId="10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2" fontId="1" fillId="0" borderId="0" xfId="0" applyNumberFormat="1" applyFont="1"/>
    <xf numFmtId="4" fontId="10" fillId="0" borderId="12" xfId="0" applyNumberFormat="1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4" fontId="4" fillId="0" borderId="17" xfId="0" applyNumberFormat="1" applyFont="1" applyBorder="1"/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165" fontId="10" fillId="0" borderId="12" xfId="0" applyNumberFormat="1" applyFont="1" applyFill="1" applyBorder="1"/>
    <xf numFmtId="49" fontId="10" fillId="0" borderId="12" xfId="0" applyNumberFormat="1" applyFont="1" applyFill="1" applyBorder="1" applyAlignment="1">
      <alignment horizontal="justify"/>
    </xf>
    <xf numFmtId="49" fontId="10" fillId="0" borderId="12" xfId="0" applyNumberFormat="1" applyFont="1" applyFill="1" applyBorder="1"/>
    <xf numFmtId="4" fontId="12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wrapText="1"/>
    </xf>
    <xf numFmtId="165" fontId="10" fillId="0" borderId="14" xfId="0" applyNumberFormat="1" applyFont="1" applyFill="1" applyBorder="1"/>
    <xf numFmtId="2" fontId="10" fillId="0" borderId="12" xfId="0" applyNumberFormat="1" applyFont="1" applyFill="1" applyBorder="1"/>
    <xf numFmtId="165" fontId="10" fillId="0" borderId="16" xfId="0" applyNumberFormat="1" applyFont="1" applyFill="1" applyBorder="1"/>
    <xf numFmtId="2" fontId="10" fillId="0" borderId="11" xfId="0" applyNumberFormat="1" applyFont="1" applyFill="1" applyBorder="1"/>
    <xf numFmtId="4" fontId="12" fillId="0" borderId="11" xfId="0" applyNumberFormat="1" applyFont="1" applyFill="1" applyBorder="1" applyAlignment="1">
      <alignment horizontal="center" vertical="center"/>
    </xf>
    <xf numFmtId="164" fontId="12" fillId="0" borderId="1" xfId="1" applyFont="1" applyFill="1" applyBorder="1" applyAlignment="1">
      <alignment horizontal="center" vertical="center"/>
    </xf>
    <xf numFmtId="165" fontId="10" fillId="0" borderId="1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left" vertical="center"/>
    </xf>
    <xf numFmtId="4" fontId="12" fillId="0" borderId="10" xfId="0" applyNumberFormat="1" applyFont="1" applyBorder="1" applyAlignment="1">
      <alignment horizontal="center" vertical="center"/>
    </xf>
    <xf numFmtId="165" fontId="10" fillId="0" borderId="13" xfId="0" applyNumberFormat="1" applyFont="1" applyBorder="1" applyAlignment="1">
      <alignment horizontal="right" vertical="center"/>
    </xf>
    <xf numFmtId="49" fontId="10" fillId="0" borderId="13" xfId="0" applyNumberFormat="1" applyFont="1" applyBorder="1" applyAlignment="1">
      <alignment horizontal="left" vertical="center"/>
    </xf>
    <xf numFmtId="165" fontId="10" fillId="0" borderId="12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/>
    </xf>
    <xf numFmtId="165" fontId="10" fillId="0" borderId="14" xfId="0" applyNumberFormat="1" applyFont="1" applyBorder="1" applyAlignment="1">
      <alignment horizontal="right" vertical="center"/>
    </xf>
    <xf numFmtId="49" fontId="10" fillId="0" borderId="13" xfId="0" applyNumberFormat="1" applyFont="1" applyBorder="1" applyAlignment="1">
      <alignment horizontal="left" vertical="center" wrapText="1"/>
    </xf>
    <xf numFmtId="165" fontId="10" fillId="0" borderId="12" xfId="0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left" vertical="center"/>
    </xf>
    <xf numFmtId="4" fontId="12" fillId="0" borderId="13" xfId="0" applyNumberFormat="1" applyFont="1" applyFill="1" applyBorder="1" applyAlignment="1">
      <alignment horizontal="center" vertical="center"/>
    </xf>
    <xf numFmtId="2" fontId="4" fillId="0" borderId="0" xfId="0" applyNumberFormat="1" applyFont="1" applyFill="1"/>
    <xf numFmtId="4" fontId="4" fillId="0" borderId="0" xfId="0" applyNumberFormat="1" applyFont="1" applyFill="1"/>
    <xf numFmtId="4" fontId="10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4" fontId="14" fillId="0" borderId="10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justify" vertical="center"/>
    </xf>
    <xf numFmtId="49" fontId="1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/>
    </xf>
    <xf numFmtId="165" fontId="2" fillId="0" borderId="11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left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8" fillId="0" borderId="0" xfId="0" applyNumberFormat="1" applyFont="1" applyFill="1"/>
    <xf numFmtId="164" fontId="4" fillId="0" borderId="0" xfId="1" applyFont="1" applyFill="1"/>
    <xf numFmtId="49" fontId="2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/>
    <xf numFmtId="49" fontId="2" fillId="0" borderId="11" xfId="0" applyNumberFormat="1" applyFont="1" applyFill="1" applyBorder="1"/>
    <xf numFmtId="164" fontId="5" fillId="0" borderId="1" xfId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left" vertical="center"/>
    </xf>
    <xf numFmtId="2" fontId="3" fillId="0" borderId="0" xfId="0" applyNumberFormat="1" applyFont="1" applyFill="1"/>
    <xf numFmtId="49" fontId="10" fillId="0" borderId="12" xfId="0" applyNumberFormat="1" applyFont="1" applyFill="1" applyBorder="1" applyAlignment="1">
      <alignment horizontal="left" vertical="center"/>
    </xf>
    <xf numFmtId="4" fontId="3" fillId="0" borderId="0" xfId="0" applyNumberFormat="1" applyFont="1" applyFill="1"/>
    <xf numFmtId="165" fontId="10" fillId="0" borderId="13" xfId="0" applyNumberFormat="1" applyFont="1" applyFill="1" applyBorder="1" applyAlignment="1">
      <alignment horizontal="right" vertical="center"/>
    </xf>
    <xf numFmtId="165" fontId="10" fillId="0" borderId="11" xfId="0" applyNumberFormat="1" applyFont="1" applyFill="1" applyBorder="1" applyAlignment="1">
      <alignment horizontal="right" vertical="center"/>
    </xf>
    <xf numFmtId="49" fontId="10" fillId="0" borderId="11" xfId="0" applyNumberFormat="1" applyFont="1" applyFill="1" applyBorder="1" applyAlignment="1">
      <alignment horizontal="justify" vertical="center"/>
    </xf>
    <xf numFmtId="4" fontId="12" fillId="0" borderId="1" xfId="0" applyNumberFormat="1" applyFont="1" applyFill="1" applyBorder="1" applyAlignment="1">
      <alignment horizontal="center" vertical="center"/>
    </xf>
    <xf numFmtId="164" fontId="1" fillId="0" borderId="0" xfId="1" applyFont="1"/>
    <xf numFmtId="164" fontId="7" fillId="0" borderId="1" xfId="1" applyFont="1" applyBorder="1" applyAlignment="1">
      <alignment horizontal="center" vertical="center" wrapText="1"/>
    </xf>
    <xf numFmtId="164" fontId="6" fillId="0" borderId="1" xfId="1" applyFont="1" applyBorder="1" applyAlignment="1">
      <alignment wrapText="1"/>
    </xf>
    <xf numFmtId="2" fontId="1" fillId="0" borderId="1" xfId="0" applyNumberFormat="1" applyFont="1" applyBorder="1"/>
    <xf numFmtId="166" fontId="1" fillId="0" borderId="1" xfId="1" applyNumberFormat="1" applyFont="1" applyBorder="1" applyAlignment="1">
      <alignment wrapText="1"/>
    </xf>
    <xf numFmtId="1" fontId="1" fillId="0" borderId="1" xfId="0" applyNumberFormat="1" applyFont="1" applyBorder="1" applyAlignment="1">
      <alignment horizontal="center"/>
    </xf>
    <xf numFmtId="164" fontId="1" fillId="0" borderId="1" xfId="1" applyFont="1" applyBorder="1" applyAlignment="1">
      <alignment wrapText="1"/>
    </xf>
    <xf numFmtId="2" fontId="1" fillId="0" borderId="1" xfId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/>
    </xf>
    <xf numFmtId="164" fontId="14" fillId="2" borderId="1" xfId="1" applyFont="1" applyFill="1" applyBorder="1" applyAlignment="1">
      <alignment horizontal="center" vertical="center"/>
    </xf>
    <xf numFmtId="164" fontId="1" fillId="0" borderId="1" xfId="1" applyFont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/>
    </xf>
    <xf numFmtId="2" fontId="10" fillId="0" borderId="1" xfId="1" applyNumberFormat="1" applyFont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2" fontId="1" fillId="3" borderId="1" xfId="1" applyNumberFormat="1" applyFont="1" applyFill="1" applyBorder="1" applyAlignment="1">
      <alignment horizontal="center" vertical="center" wrapText="1"/>
    </xf>
    <xf numFmtId="4" fontId="10" fillId="3" borderId="12" xfId="0" applyNumberFormat="1" applyFont="1" applyFill="1" applyBorder="1" applyAlignment="1">
      <alignment horizontal="center" vertical="center"/>
    </xf>
    <xf numFmtId="4" fontId="10" fillId="3" borderId="11" xfId="0" applyNumberFormat="1" applyFont="1" applyFill="1" applyBorder="1" applyAlignment="1">
      <alignment horizontal="center" vertical="center"/>
    </xf>
    <xf numFmtId="2" fontId="14" fillId="3" borderId="1" xfId="1" applyNumberFormat="1" applyFont="1" applyFill="1" applyBorder="1" applyAlignment="1">
      <alignment horizontal="center" wrapText="1"/>
    </xf>
    <xf numFmtId="164" fontId="1" fillId="3" borderId="1" xfId="1" applyFont="1" applyFill="1" applyBorder="1" applyAlignment="1">
      <alignment wrapText="1"/>
    </xf>
    <xf numFmtId="2" fontId="1" fillId="3" borderId="1" xfId="0" applyNumberFormat="1" applyFont="1" applyFill="1" applyBorder="1" applyAlignment="1">
      <alignment vertical="center"/>
    </xf>
    <xf numFmtId="164" fontId="1" fillId="3" borderId="1" xfId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164" fontId="1" fillId="3" borderId="1" xfId="1" applyFont="1" applyFill="1" applyBorder="1" applyAlignment="1">
      <alignment horizontal="center" vertical="center"/>
    </xf>
    <xf numFmtId="164" fontId="16" fillId="3" borderId="1" xfId="1" applyFont="1" applyFill="1" applyBorder="1" applyAlignment="1">
      <alignment horizontal="center" vertical="center" wrapText="1"/>
    </xf>
    <xf numFmtId="2" fontId="1" fillId="3" borderId="1" xfId="1" applyNumberFormat="1" applyFont="1" applyFill="1" applyBorder="1" applyAlignment="1">
      <alignment horizontal="center" vertical="center"/>
    </xf>
    <xf numFmtId="164" fontId="14" fillId="3" borderId="1" xfId="1" applyFont="1" applyFill="1" applyBorder="1"/>
    <xf numFmtId="2" fontId="14" fillId="2" borderId="1" xfId="1" applyNumberFormat="1" applyFont="1" applyFill="1" applyBorder="1" applyAlignment="1">
      <alignment horizontal="center" vertical="center" wrapText="1"/>
    </xf>
    <xf numFmtId="164" fontId="14" fillId="2" borderId="1" xfId="1" applyFont="1" applyFill="1" applyBorder="1" applyAlignment="1">
      <alignment horizontal="center" vertical="center" wrapText="1"/>
    </xf>
    <xf numFmtId="2" fontId="14" fillId="3" borderId="1" xfId="1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4" fontId="2" fillId="2" borderId="12" xfId="0" applyNumberFormat="1" applyFont="1" applyFill="1" applyBorder="1" applyAlignment="1">
      <alignment horizontal="center" vertical="center"/>
    </xf>
    <xf numFmtId="164" fontId="10" fillId="3" borderId="1" xfId="1" applyFont="1" applyFill="1" applyBorder="1" applyAlignment="1">
      <alignment horizontal="center" vertical="center"/>
    </xf>
    <xf numFmtId="2" fontId="18" fillId="3" borderId="1" xfId="1" applyNumberFormat="1" applyFont="1" applyFill="1" applyBorder="1" applyAlignment="1">
      <alignment horizontal="center" wrapText="1"/>
    </xf>
    <xf numFmtId="2" fontId="18" fillId="3" borderId="1" xfId="1" applyNumberFormat="1" applyFont="1" applyFill="1" applyBorder="1" applyAlignment="1">
      <alignment horizontal="center"/>
    </xf>
    <xf numFmtId="164" fontId="1" fillId="3" borderId="1" xfId="1" applyFont="1" applyFill="1" applyBorder="1" applyAlignment="1">
      <alignment vertical="center" wrapText="1"/>
    </xf>
    <xf numFmtId="164" fontId="14" fillId="2" borderId="1" xfId="1" applyFont="1" applyFill="1" applyBorder="1" applyAlignment="1">
      <alignment horizontal="center"/>
    </xf>
    <xf numFmtId="167" fontId="1" fillId="0" borderId="1" xfId="1" applyNumberFormat="1" applyFont="1" applyBorder="1" applyAlignment="1">
      <alignment horizontal="center" vertical="center" wrapText="1"/>
    </xf>
    <xf numFmtId="167" fontId="1" fillId="0" borderId="1" xfId="1" applyNumberFormat="1" applyFont="1" applyBorder="1" applyAlignment="1">
      <alignment horizontal="center" vertical="center"/>
    </xf>
    <xf numFmtId="4" fontId="13" fillId="3" borderId="10" xfId="0" applyNumberFormat="1" applyFont="1" applyFill="1" applyBorder="1" applyAlignment="1">
      <alignment horizontal="center" vertical="center"/>
    </xf>
    <xf numFmtId="4" fontId="13" fillId="3" borderId="12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164" fontId="14" fillId="3" borderId="1" xfId="1" applyFont="1" applyFill="1" applyBorder="1" applyAlignment="1">
      <alignment horizontal="center" vertical="center" wrapText="1"/>
    </xf>
    <xf numFmtId="164" fontId="14" fillId="3" borderId="1" xfId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 wrapText="1"/>
    </xf>
    <xf numFmtId="4" fontId="17" fillId="0" borderId="13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64" fontId="17" fillId="0" borderId="1" xfId="1" applyFont="1" applyBorder="1" applyAlignment="1">
      <alignment wrapText="1"/>
    </xf>
    <xf numFmtId="2" fontId="17" fillId="0" borderId="1" xfId="1" applyNumberFormat="1" applyFont="1" applyBorder="1" applyAlignment="1">
      <alignment horizontal="center" vertical="center" wrapText="1"/>
    </xf>
    <xf numFmtId="2" fontId="13" fillId="2" borderId="1" xfId="1" applyNumberFormat="1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left" vertical="center"/>
    </xf>
    <xf numFmtId="2" fontId="19" fillId="0" borderId="0" xfId="0" applyNumberFormat="1" applyFont="1"/>
    <xf numFmtId="2" fontId="20" fillId="0" borderId="0" xfId="0" applyNumberFormat="1" applyFont="1"/>
    <xf numFmtId="2" fontId="21" fillId="0" borderId="0" xfId="0" applyNumberFormat="1" applyFont="1"/>
    <xf numFmtId="167" fontId="13" fillId="4" borderId="1" xfId="1" applyNumberFormat="1" applyFont="1" applyFill="1" applyBorder="1" applyAlignment="1">
      <alignment horizontal="center" vertical="center" wrapText="1"/>
    </xf>
    <xf numFmtId="164" fontId="5" fillId="4" borderId="1" xfId="1" applyFont="1" applyFill="1" applyBorder="1" applyAlignment="1">
      <alignment horizontal="center" vertical="center" wrapText="1"/>
    </xf>
    <xf numFmtId="164" fontId="14" fillId="4" borderId="1" xfId="1" applyFont="1" applyFill="1" applyBorder="1" applyAlignment="1">
      <alignment wrapText="1"/>
    </xf>
    <xf numFmtId="164" fontId="1" fillId="4" borderId="1" xfId="1" applyFont="1" applyFill="1" applyBorder="1" applyAlignment="1">
      <alignment wrapText="1"/>
    </xf>
    <xf numFmtId="2" fontId="1" fillId="4" borderId="1" xfId="0" applyNumberFormat="1" applyFont="1" applyFill="1" applyBorder="1" applyAlignment="1">
      <alignment wrapText="1"/>
    </xf>
    <xf numFmtId="167" fontId="13" fillId="2" borderId="1" xfId="1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164" fontId="1" fillId="0" borderId="0" xfId="1" applyFont="1" applyAlignment="1"/>
    <xf numFmtId="2" fontId="23" fillId="0" borderId="0" xfId="0" applyNumberFormat="1" applyFont="1" applyAlignment="1">
      <alignment vertical="center"/>
    </xf>
    <xf numFmtId="164" fontId="5" fillId="0" borderId="1" xfId="1" applyFont="1" applyFill="1" applyBorder="1" applyAlignment="1">
      <alignment horizontal="left" vertical="center"/>
    </xf>
    <xf numFmtId="2" fontId="6" fillId="0" borderId="0" xfId="0" applyNumberFormat="1" applyFont="1" applyAlignment="1">
      <alignment horizontal="right" vertical="center"/>
    </xf>
    <xf numFmtId="2" fontId="5" fillId="0" borderId="4" xfId="0" applyNumberFormat="1" applyFont="1" applyFill="1" applyBorder="1" applyAlignment="1">
      <alignment horizontal="left" vertical="center"/>
    </xf>
    <xf numFmtId="2" fontId="5" fillId="0" borderId="3" xfId="0" applyNumberFormat="1" applyFont="1" applyFill="1" applyBorder="1" applyAlignment="1">
      <alignment horizontal="left" vertical="center"/>
    </xf>
    <xf numFmtId="2" fontId="5" fillId="0" borderId="5" xfId="0" applyNumberFormat="1" applyFont="1" applyFill="1" applyBorder="1" applyAlignment="1">
      <alignment horizontal="left" vertical="center"/>
    </xf>
    <xf numFmtId="2" fontId="5" fillId="0" borderId="6" xfId="0" applyNumberFormat="1" applyFont="1" applyFill="1" applyBorder="1" applyAlignment="1">
      <alignment horizontal="left" vertical="center"/>
    </xf>
    <xf numFmtId="2" fontId="5" fillId="0" borderId="2" xfId="0" applyNumberFormat="1" applyFont="1" applyFill="1" applyBorder="1" applyAlignment="1">
      <alignment horizontal="left" vertical="center"/>
    </xf>
    <xf numFmtId="2" fontId="5" fillId="0" borderId="7" xfId="0" applyNumberFormat="1" applyFont="1" applyFill="1" applyBorder="1" applyAlignment="1">
      <alignment horizontal="left" vertical="center"/>
    </xf>
    <xf numFmtId="164" fontId="12" fillId="0" borderId="8" xfId="1" applyFont="1" applyFill="1" applyBorder="1" applyAlignment="1">
      <alignment horizontal="left" vertical="center"/>
    </xf>
    <xf numFmtId="164" fontId="12" fillId="0" borderId="9" xfId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/>
    </xf>
    <xf numFmtId="2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5" fillId="0" borderId="4" xfId="0" applyNumberFormat="1" applyFont="1" applyBorder="1" applyAlignment="1">
      <alignment horizontal="left" vertical="center"/>
    </xf>
    <xf numFmtId="2" fontId="5" fillId="0" borderId="3" xfId="0" applyNumberFormat="1" applyFont="1" applyBorder="1" applyAlignment="1">
      <alignment horizontal="left" vertical="center"/>
    </xf>
    <xf numFmtId="2" fontId="5" fillId="0" borderId="5" xfId="0" applyNumberFormat="1" applyFont="1" applyBorder="1" applyAlignment="1">
      <alignment horizontal="left" vertical="center"/>
    </xf>
    <xf numFmtId="2" fontId="5" fillId="0" borderId="6" xfId="0" applyNumberFormat="1" applyFont="1" applyBorder="1" applyAlignment="1">
      <alignment horizontal="left" vertical="center"/>
    </xf>
    <xf numFmtId="2" fontId="5" fillId="0" borderId="2" xfId="0" applyNumberFormat="1" applyFont="1" applyBorder="1" applyAlignment="1">
      <alignment horizontal="left" vertical="center"/>
    </xf>
    <xf numFmtId="2" fontId="5" fillId="0" borderId="7" xfId="0" applyNumberFormat="1" applyFont="1" applyBorder="1" applyAlignment="1">
      <alignment horizontal="left" vertical="center"/>
    </xf>
    <xf numFmtId="165" fontId="12" fillId="0" borderId="1" xfId="0" applyNumberFormat="1" applyFont="1" applyFill="1" applyBorder="1" applyAlignment="1">
      <alignment horizontal="left" vertical="center"/>
    </xf>
    <xf numFmtId="2" fontId="12" fillId="0" borderId="4" xfId="0" applyNumberFormat="1" applyFont="1" applyFill="1" applyBorder="1" applyAlignment="1">
      <alignment horizontal="left" vertical="center"/>
    </xf>
    <xf numFmtId="2" fontId="12" fillId="0" borderId="3" xfId="0" applyNumberFormat="1" applyFont="1" applyFill="1" applyBorder="1" applyAlignment="1">
      <alignment horizontal="left" vertical="center"/>
    </xf>
    <xf numFmtId="2" fontId="12" fillId="0" borderId="5" xfId="0" applyNumberFormat="1" applyFont="1" applyFill="1" applyBorder="1" applyAlignment="1">
      <alignment horizontal="left" vertical="center"/>
    </xf>
    <xf numFmtId="2" fontId="12" fillId="0" borderId="6" xfId="0" applyNumberFormat="1" applyFont="1" applyFill="1" applyBorder="1" applyAlignment="1">
      <alignment horizontal="left" vertical="center"/>
    </xf>
    <xf numFmtId="2" fontId="12" fillId="0" borderId="2" xfId="0" applyNumberFormat="1" applyFont="1" applyFill="1" applyBorder="1" applyAlignment="1">
      <alignment horizontal="left" vertical="center"/>
    </xf>
    <xf numFmtId="2" fontId="12" fillId="0" borderId="7" xfId="0" applyNumberFormat="1" applyFont="1" applyFill="1" applyBorder="1" applyAlignment="1">
      <alignment horizontal="left" vertical="center"/>
    </xf>
    <xf numFmtId="165" fontId="5" fillId="0" borderId="8" xfId="0" applyNumberFormat="1" applyFont="1" applyFill="1" applyBorder="1" applyAlignment="1">
      <alignment horizontal="left" vertical="center"/>
    </xf>
    <xf numFmtId="165" fontId="5" fillId="0" borderId="9" xfId="0" applyNumberFormat="1" applyFont="1" applyFill="1" applyBorder="1" applyAlignment="1">
      <alignment horizontal="left" vertical="center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65" fontId="12" fillId="2" borderId="1" xfId="0" applyNumberFormat="1" applyFont="1" applyFill="1" applyBorder="1" applyAlignment="1">
      <alignment horizontal="left" vertical="center"/>
    </xf>
    <xf numFmtId="164" fontId="5" fillId="0" borderId="8" xfId="1" applyFont="1" applyFill="1" applyBorder="1" applyAlignment="1">
      <alignment horizontal="left" vertical="center"/>
    </xf>
    <xf numFmtId="164" fontId="5" fillId="0" borderId="9" xfId="1" applyFont="1" applyFill="1" applyBorder="1" applyAlignment="1">
      <alignment horizontal="left" vertical="center"/>
    </xf>
    <xf numFmtId="4" fontId="21" fillId="0" borderId="0" xfId="0" applyNumberFormat="1" applyFont="1" applyAlignment="1">
      <alignment horizontal="right"/>
    </xf>
    <xf numFmtId="2" fontId="20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165" fontId="5" fillId="2" borderId="8" xfId="0" applyNumberFormat="1" applyFont="1" applyFill="1" applyBorder="1" applyAlignment="1">
      <alignment horizontal="left" vertical="center"/>
    </xf>
    <xf numFmtId="165" fontId="5" fillId="2" borderId="9" xfId="0" applyNumberFormat="1" applyFont="1" applyFill="1" applyBorder="1" applyAlignment="1">
      <alignment horizontal="left" vertical="center"/>
    </xf>
    <xf numFmtId="49" fontId="5" fillId="2" borderId="8" xfId="0" applyNumberFormat="1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left" vertical="center"/>
    </xf>
  </cellXfs>
  <cellStyles count="2">
    <cellStyle name="Normal" xfId="0" builtinId="0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opLeftCell="A64" workbookViewId="0">
      <selection activeCell="E70" sqref="E70"/>
    </sheetView>
  </sheetViews>
  <sheetFormatPr defaultRowHeight="15" x14ac:dyDescent="0.2"/>
  <cols>
    <col min="1" max="1" width="5" style="1" customWidth="1"/>
    <col min="2" max="2" width="53.42578125" style="1" customWidth="1"/>
    <col min="3" max="5" width="15.7109375" style="1" customWidth="1"/>
    <col min="6" max="7" width="9.140625" style="1"/>
    <col min="8" max="8" width="23.28515625" style="1" customWidth="1"/>
    <col min="9" max="9" width="14.7109375" style="1" bestFit="1" customWidth="1"/>
    <col min="10" max="10" width="11.42578125" style="1" bestFit="1" customWidth="1"/>
    <col min="11" max="12" width="9.140625" style="1"/>
    <col min="13" max="13" width="13.5703125" style="1" bestFit="1" customWidth="1"/>
    <col min="14" max="14" width="12.140625" style="1" bestFit="1" customWidth="1"/>
    <col min="15" max="16384" width="9.140625" style="1"/>
  </cols>
  <sheetData>
    <row r="1" spans="1:10" ht="15.75" x14ac:dyDescent="0.2">
      <c r="A1" s="193" t="s">
        <v>10</v>
      </c>
      <c r="B1" s="193"/>
      <c r="C1" s="6"/>
      <c r="D1" s="6"/>
      <c r="E1" s="12" t="s">
        <v>34</v>
      </c>
    </row>
    <row r="2" spans="1:10" x14ac:dyDescent="0.2">
      <c r="A2" s="194" t="s">
        <v>90</v>
      </c>
      <c r="B2" s="193"/>
      <c r="C2" s="6"/>
      <c r="D2" s="6"/>
      <c r="E2" s="14" t="s">
        <v>35</v>
      </c>
    </row>
    <row r="3" spans="1:10" x14ac:dyDescent="0.2">
      <c r="A3" s="193"/>
      <c r="B3" s="193"/>
      <c r="C3" s="6"/>
      <c r="D3" s="6"/>
      <c r="E3" s="6"/>
    </row>
    <row r="4" spans="1:10" x14ac:dyDescent="0.2">
      <c r="A4" s="5"/>
      <c r="B4" s="5"/>
    </row>
    <row r="5" spans="1:10" ht="18" x14ac:dyDescent="0.2">
      <c r="A5" s="196" t="s">
        <v>37</v>
      </c>
      <c r="B5" s="196"/>
      <c r="C5" s="196"/>
      <c r="D5" s="196"/>
      <c r="E5" s="196"/>
    </row>
    <row r="6" spans="1:10" x14ac:dyDescent="0.2">
      <c r="A6" s="195" t="s">
        <v>36</v>
      </c>
      <c r="B6" s="195"/>
      <c r="C6" s="195"/>
      <c r="D6" s="195"/>
      <c r="E6" s="195"/>
      <c r="H6" s="15"/>
    </row>
    <row r="7" spans="1:10" ht="18" x14ac:dyDescent="0.2">
      <c r="A7" s="196" t="s">
        <v>91</v>
      </c>
      <c r="B7" s="196"/>
      <c r="C7" s="196"/>
      <c r="D7" s="196"/>
      <c r="E7" s="196"/>
    </row>
    <row r="8" spans="1:10" x14ac:dyDescent="0.2">
      <c r="A8" s="195" t="s">
        <v>92</v>
      </c>
      <c r="B8" s="195"/>
      <c r="C8" s="195"/>
      <c r="D8" s="195"/>
      <c r="E8" s="195"/>
    </row>
    <row r="9" spans="1:10" x14ac:dyDescent="0.2">
      <c r="A9" s="4"/>
      <c r="B9" s="4"/>
      <c r="C9" s="4"/>
      <c r="D9" s="4"/>
      <c r="E9" s="4"/>
    </row>
    <row r="10" spans="1:10" ht="25.5" customHeight="1" x14ac:dyDescent="0.2">
      <c r="A10" s="190" t="s">
        <v>0</v>
      </c>
      <c r="B10" s="192" t="s">
        <v>11</v>
      </c>
      <c r="C10" s="11" t="s">
        <v>81</v>
      </c>
      <c r="D10" s="9" t="s">
        <v>1</v>
      </c>
      <c r="E10" s="26" t="s">
        <v>38</v>
      </c>
      <c r="F10" s="3"/>
    </row>
    <row r="11" spans="1:10" x14ac:dyDescent="0.2">
      <c r="A11" s="191"/>
      <c r="B11" s="192"/>
      <c r="C11" s="9" t="s">
        <v>39</v>
      </c>
      <c r="D11" s="9" t="s">
        <v>39</v>
      </c>
      <c r="E11" s="9" t="s">
        <v>39</v>
      </c>
      <c r="F11" s="2"/>
    </row>
    <row r="12" spans="1:10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</row>
    <row r="13" spans="1:10" ht="15.75" x14ac:dyDescent="0.2">
      <c r="A13" s="175" t="s">
        <v>12</v>
      </c>
      <c r="B13" s="176"/>
      <c r="C13" s="176"/>
      <c r="D13" s="176"/>
      <c r="E13" s="177"/>
    </row>
    <row r="14" spans="1:10" ht="15.75" x14ac:dyDescent="0.2">
      <c r="A14" s="178" t="s">
        <v>13</v>
      </c>
      <c r="B14" s="179"/>
      <c r="C14" s="179"/>
      <c r="D14" s="179"/>
      <c r="E14" s="180"/>
    </row>
    <row r="15" spans="1:10" s="56" customFormat="1" x14ac:dyDescent="0.2">
      <c r="A15" s="84">
        <v>1.1000000000000001</v>
      </c>
      <c r="B15" s="85" t="s">
        <v>14</v>
      </c>
      <c r="C15" s="79"/>
      <c r="D15" s="79"/>
      <c r="E15" s="79"/>
      <c r="H15" s="86"/>
    </row>
    <row r="16" spans="1:10" s="56" customFormat="1" x14ac:dyDescent="0.2">
      <c r="A16" s="53">
        <v>1.2</v>
      </c>
      <c r="B16" s="87" t="s">
        <v>2</v>
      </c>
      <c r="C16" s="21">
        <f>SUM(C17:C19)</f>
        <v>38750</v>
      </c>
      <c r="D16" s="21">
        <f>SUM(D17:D19)</f>
        <v>7362.5</v>
      </c>
      <c r="E16" s="21">
        <f>SUM(E17:E19)</f>
        <v>46112.5</v>
      </c>
      <c r="H16" s="88"/>
      <c r="I16" s="57"/>
      <c r="J16" s="57"/>
    </row>
    <row r="17" spans="1:10" s="56" customFormat="1" x14ac:dyDescent="0.2">
      <c r="A17" s="89"/>
      <c r="B17" s="54" t="s">
        <v>74</v>
      </c>
      <c r="C17" s="58">
        <v>12000</v>
      </c>
      <c r="D17" s="58">
        <f>ROUND(0.19*C17,2)</f>
        <v>2280</v>
      </c>
      <c r="E17" s="58">
        <f>C17+D17</f>
        <v>14280</v>
      </c>
      <c r="H17" s="57"/>
      <c r="I17" s="57"/>
      <c r="J17" s="57"/>
    </row>
    <row r="18" spans="1:10" s="56" customFormat="1" x14ac:dyDescent="0.2">
      <c r="A18" s="89"/>
      <c r="B18" s="54" t="s">
        <v>75</v>
      </c>
      <c r="C18" s="58">
        <v>8750</v>
      </c>
      <c r="D18" s="58">
        <f t="shared" ref="D18:D19" si="0">ROUND(0.19*C18,2)</f>
        <v>1662.5</v>
      </c>
      <c r="E18" s="58">
        <f t="shared" ref="E18:E19" si="1">C18+D18</f>
        <v>10412.5</v>
      </c>
      <c r="H18" s="57"/>
      <c r="I18" s="57"/>
      <c r="J18" s="57"/>
    </row>
    <row r="19" spans="1:10" s="56" customFormat="1" x14ac:dyDescent="0.2">
      <c r="A19" s="89"/>
      <c r="B19" s="54" t="s">
        <v>76</v>
      </c>
      <c r="C19" s="58">
        <v>18000</v>
      </c>
      <c r="D19" s="58">
        <f t="shared" si="0"/>
        <v>3420</v>
      </c>
      <c r="E19" s="58">
        <f t="shared" si="1"/>
        <v>21420</v>
      </c>
      <c r="H19" s="57"/>
      <c r="I19" s="57"/>
      <c r="J19" s="57"/>
    </row>
    <row r="20" spans="1:10" s="56" customFormat="1" ht="30" x14ac:dyDescent="0.2">
      <c r="A20" s="90">
        <v>1.3</v>
      </c>
      <c r="B20" s="91" t="s">
        <v>72</v>
      </c>
      <c r="C20" s="74">
        <v>550</v>
      </c>
      <c r="D20" s="74">
        <f>ROUND(C20*0.19,2)</f>
        <v>104.5</v>
      </c>
      <c r="E20" s="74">
        <f>C20+D20</f>
        <v>654.5</v>
      </c>
      <c r="H20" s="88"/>
      <c r="I20" s="57"/>
      <c r="J20" s="57"/>
    </row>
    <row r="21" spans="1:10" s="56" customFormat="1" x14ac:dyDescent="0.2">
      <c r="A21" s="90">
        <v>1.4</v>
      </c>
      <c r="B21" s="91" t="s">
        <v>40</v>
      </c>
      <c r="C21" s="74">
        <v>0</v>
      </c>
      <c r="D21" s="74">
        <v>0</v>
      </c>
      <c r="E21" s="74">
        <v>0</v>
      </c>
      <c r="H21" s="88"/>
      <c r="I21" s="57"/>
      <c r="J21" s="57"/>
    </row>
    <row r="22" spans="1:10" s="56" customFormat="1" ht="15.75" x14ac:dyDescent="0.2">
      <c r="A22" s="181" t="s">
        <v>3</v>
      </c>
      <c r="B22" s="181"/>
      <c r="C22" s="92">
        <f>C15+C16+C20+C21</f>
        <v>39300</v>
      </c>
      <c r="D22" s="92">
        <f t="shared" ref="D22:E22" si="2">D15+D16+D20+D21</f>
        <v>7467</v>
      </c>
      <c r="E22" s="92">
        <f t="shared" si="2"/>
        <v>46767</v>
      </c>
      <c r="H22" s="57"/>
      <c r="I22" s="88"/>
      <c r="J22" s="57"/>
    </row>
    <row r="23" spans="1:10" s="56" customFormat="1" ht="15.75" x14ac:dyDescent="0.2">
      <c r="A23" s="182" t="s">
        <v>15</v>
      </c>
      <c r="B23" s="183"/>
      <c r="C23" s="183"/>
      <c r="D23" s="183"/>
      <c r="E23" s="184"/>
      <c r="H23" s="57"/>
      <c r="I23" s="57"/>
      <c r="J23" s="57"/>
    </row>
    <row r="24" spans="1:10" s="56" customFormat="1" ht="15.75" x14ac:dyDescent="0.2">
      <c r="A24" s="185" t="s">
        <v>16</v>
      </c>
      <c r="B24" s="186"/>
      <c r="C24" s="186"/>
      <c r="D24" s="186"/>
      <c r="E24" s="187"/>
      <c r="H24" s="57"/>
      <c r="I24" s="57"/>
      <c r="J24" s="57"/>
    </row>
    <row r="25" spans="1:10" s="56" customFormat="1" x14ac:dyDescent="0.2">
      <c r="A25" s="84">
        <v>2.1</v>
      </c>
      <c r="B25" s="85" t="s">
        <v>77</v>
      </c>
      <c r="C25" s="79">
        <v>18000</v>
      </c>
      <c r="D25" s="79">
        <f>ROUND(C25*0.19,2)</f>
        <v>3420</v>
      </c>
      <c r="E25" s="79">
        <f>C25+D25</f>
        <v>21420</v>
      </c>
      <c r="H25" s="57"/>
      <c r="I25" s="57"/>
      <c r="J25" s="57"/>
    </row>
    <row r="26" spans="1:10" s="56" customFormat="1" x14ac:dyDescent="0.2">
      <c r="A26" s="53">
        <v>2.2000000000000002</v>
      </c>
      <c r="B26" s="60" t="s">
        <v>78</v>
      </c>
      <c r="C26" s="21">
        <v>19500</v>
      </c>
      <c r="D26" s="21">
        <f>ROUND(C26*0.19,2)</f>
        <v>3705</v>
      </c>
      <c r="E26" s="21">
        <f>C26+D26</f>
        <v>23205</v>
      </c>
      <c r="H26" s="57"/>
      <c r="I26" s="57"/>
      <c r="J26" s="57"/>
    </row>
    <row r="27" spans="1:10" s="56" customFormat="1" ht="15.75" x14ac:dyDescent="0.2">
      <c r="A27" s="181" t="s">
        <v>4</v>
      </c>
      <c r="B27" s="181"/>
      <c r="C27" s="92">
        <f>SUM(C25:C26)</f>
        <v>37500</v>
      </c>
      <c r="D27" s="92">
        <f t="shared" ref="D27:E27" si="3">SUM(D25:D26)</f>
        <v>7125</v>
      </c>
      <c r="E27" s="92">
        <f t="shared" si="3"/>
        <v>44625</v>
      </c>
      <c r="H27" s="57"/>
      <c r="I27" s="57"/>
      <c r="J27" s="57"/>
    </row>
    <row r="28" spans="1:10" ht="15.75" x14ac:dyDescent="0.2">
      <c r="A28" s="175" t="s">
        <v>17</v>
      </c>
      <c r="B28" s="176"/>
      <c r="C28" s="176"/>
      <c r="D28" s="176"/>
      <c r="E28" s="177"/>
      <c r="H28" s="22"/>
      <c r="I28" s="22"/>
      <c r="J28" s="22"/>
    </row>
    <row r="29" spans="1:10" ht="15.75" x14ac:dyDescent="0.2">
      <c r="A29" s="178" t="s">
        <v>18</v>
      </c>
      <c r="B29" s="179"/>
      <c r="C29" s="179"/>
      <c r="D29" s="179"/>
      <c r="E29" s="180"/>
      <c r="H29" s="22"/>
      <c r="I29" s="22"/>
      <c r="J29" s="22"/>
    </row>
    <row r="30" spans="1:10" ht="15.75" x14ac:dyDescent="0.2">
      <c r="A30" s="41">
        <v>3.1</v>
      </c>
      <c r="B30" s="42" t="s">
        <v>41</v>
      </c>
      <c r="C30" s="43">
        <f>SUM(C31:C33)</f>
        <v>5900</v>
      </c>
      <c r="D30" s="43">
        <f t="shared" ref="D30:E30" si="4">SUM(D31:D33)</f>
        <v>665</v>
      </c>
      <c r="E30" s="43">
        <f t="shared" si="4"/>
        <v>4165</v>
      </c>
      <c r="H30" s="22"/>
      <c r="I30" s="22"/>
      <c r="J30" s="22"/>
    </row>
    <row r="31" spans="1:10" x14ac:dyDescent="0.2">
      <c r="A31" s="44"/>
      <c r="B31" s="45" t="s">
        <v>42</v>
      </c>
      <c r="C31" s="13">
        <v>3500</v>
      </c>
      <c r="D31" s="13">
        <f>ROUND(C31*0.19,2)</f>
        <v>665</v>
      </c>
      <c r="E31" s="13">
        <f>C31+D31</f>
        <v>4165</v>
      </c>
      <c r="H31" s="22"/>
      <c r="I31" s="22"/>
      <c r="J31" s="22"/>
    </row>
    <row r="32" spans="1:10" x14ac:dyDescent="0.2">
      <c r="A32" s="44"/>
      <c r="B32" s="45" t="s">
        <v>43</v>
      </c>
      <c r="C32" s="13">
        <v>0</v>
      </c>
      <c r="D32" s="13">
        <v>0</v>
      </c>
      <c r="E32" s="13">
        <v>0</v>
      </c>
      <c r="H32" s="22"/>
      <c r="I32" s="23"/>
      <c r="J32" s="22"/>
    </row>
    <row r="33" spans="1:10" x14ac:dyDescent="0.2">
      <c r="A33" s="44"/>
      <c r="B33" s="45" t="s">
        <v>44</v>
      </c>
      <c r="C33" s="13">
        <v>2400</v>
      </c>
      <c r="D33" s="13">
        <v>0</v>
      </c>
      <c r="E33" s="13">
        <v>0</v>
      </c>
      <c r="H33" s="22"/>
      <c r="I33" s="22"/>
      <c r="J33" s="22"/>
    </row>
    <row r="34" spans="1:10" ht="30" x14ac:dyDescent="0.2">
      <c r="A34" s="46">
        <v>3.2</v>
      </c>
      <c r="B34" s="47" t="s">
        <v>73</v>
      </c>
      <c r="C34" s="48">
        <v>1600</v>
      </c>
      <c r="D34" s="49">
        <f t="shared" ref="D34:D36" si="5">ROUND(C34*0.19,2)</f>
        <v>304</v>
      </c>
      <c r="E34" s="48">
        <f>C34+D34</f>
        <v>1904</v>
      </c>
      <c r="H34" s="22"/>
      <c r="I34" s="22"/>
      <c r="J34" s="22"/>
    </row>
    <row r="35" spans="1:10" ht="15.75" x14ac:dyDescent="0.2">
      <c r="A35" s="46">
        <v>3.3</v>
      </c>
      <c r="B35" s="50" t="s">
        <v>45</v>
      </c>
      <c r="C35" s="48">
        <v>2500</v>
      </c>
      <c r="D35" s="49">
        <f t="shared" si="5"/>
        <v>475</v>
      </c>
      <c r="E35" s="48">
        <f>C35+D35</f>
        <v>2975</v>
      </c>
      <c r="H35" s="22"/>
      <c r="I35" s="22"/>
      <c r="J35" s="22"/>
    </row>
    <row r="36" spans="1:10" ht="30" x14ac:dyDescent="0.2">
      <c r="A36" s="51">
        <v>3.4</v>
      </c>
      <c r="B36" s="47" t="s">
        <v>46</v>
      </c>
      <c r="C36" s="48">
        <v>3500</v>
      </c>
      <c r="D36" s="49">
        <f t="shared" si="5"/>
        <v>665</v>
      </c>
      <c r="E36" s="48">
        <f>C36+D36</f>
        <v>4165</v>
      </c>
      <c r="H36" s="22"/>
      <c r="I36" s="22"/>
      <c r="J36" s="22"/>
    </row>
    <row r="37" spans="1:10" ht="15.75" x14ac:dyDescent="0.2">
      <c r="A37" s="46">
        <v>3.5</v>
      </c>
      <c r="B37" s="45" t="s">
        <v>47</v>
      </c>
      <c r="C37" s="49">
        <f>SUM(C38:C43)</f>
        <v>37823</v>
      </c>
      <c r="D37" s="49">
        <f t="shared" ref="D37:E37" si="6">SUM(D38:D43)</f>
        <v>7186.37</v>
      </c>
      <c r="E37" s="49">
        <f t="shared" si="6"/>
        <v>45009.369999999995</v>
      </c>
      <c r="H37" s="22"/>
      <c r="I37" s="22"/>
      <c r="J37" s="22"/>
    </row>
    <row r="38" spans="1:10" x14ac:dyDescent="0.2">
      <c r="A38" s="46"/>
      <c r="B38" s="45" t="s">
        <v>48</v>
      </c>
      <c r="C38" s="13">
        <v>0</v>
      </c>
      <c r="D38" s="16">
        <v>0</v>
      </c>
      <c r="E38" s="16">
        <v>0</v>
      </c>
      <c r="H38" s="22"/>
      <c r="I38" s="22"/>
      <c r="J38" s="22"/>
    </row>
    <row r="39" spans="1:10" x14ac:dyDescent="0.2">
      <c r="A39" s="46"/>
      <c r="B39" s="45" t="s">
        <v>49</v>
      </c>
      <c r="C39" s="13">
        <v>0</v>
      </c>
      <c r="D39" s="16">
        <f>ROUND(C39*0.19,2)</f>
        <v>0</v>
      </c>
      <c r="E39" s="16">
        <f t="shared" ref="E39:E44" si="7">C39+D39</f>
        <v>0</v>
      </c>
      <c r="H39" s="22"/>
      <c r="I39" s="22"/>
      <c r="J39" s="22"/>
    </row>
    <row r="40" spans="1:10" ht="30" x14ac:dyDescent="0.2">
      <c r="A40" s="46"/>
      <c r="B40" s="52" t="s">
        <v>50</v>
      </c>
      <c r="C40" s="13">
        <v>20500</v>
      </c>
      <c r="D40" s="16">
        <f>ROUND(C40*0.19,2)</f>
        <v>3895</v>
      </c>
      <c r="E40" s="16">
        <f t="shared" si="7"/>
        <v>24395</v>
      </c>
      <c r="H40" s="22"/>
      <c r="I40" s="22"/>
      <c r="J40" s="22"/>
    </row>
    <row r="41" spans="1:10" ht="30" x14ac:dyDescent="0.2">
      <c r="A41" s="46"/>
      <c r="B41" s="52" t="s">
        <v>51</v>
      </c>
      <c r="C41" s="13">
        <v>3323</v>
      </c>
      <c r="D41" s="16">
        <f t="shared" ref="D41:D44" si="8">ROUND(C41*0.19,2)</f>
        <v>631.37</v>
      </c>
      <c r="E41" s="16">
        <f t="shared" si="7"/>
        <v>3954.37</v>
      </c>
      <c r="H41" s="22"/>
      <c r="I41" s="22"/>
      <c r="J41" s="22"/>
    </row>
    <row r="42" spans="1:10" ht="30" x14ac:dyDescent="0.2">
      <c r="A42" s="46"/>
      <c r="B42" s="52" t="s">
        <v>52</v>
      </c>
      <c r="C42" s="13">
        <v>2000</v>
      </c>
      <c r="D42" s="16">
        <f t="shared" si="8"/>
        <v>380</v>
      </c>
      <c r="E42" s="16">
        <f t="shared" si="7"/>
        <v>2380</v>
      </c>
      <c r="H42" s="22"/>
      <c r="I42" s="22"/>
      <c r="J42" s="22"/>
    </row>
    <row r="43" spans="1:10" x14ac:dyDescent="0.2">
      <c r="A43" s="46"/>
      <c r="B43" s="45" t="s">
        <v>53</v>
      </c>
      <c r="C43" s="13">
        <v>12000</v>
      </c>
      <c r="D43" s="16">
        <f t="shared" si="8"/>
        <v>2280</v>
      </c>
      <c r="E43" s="16">
        <f t="shared" si="7"/>
        <v>14280</v>
      </c>
      <c r="H43" s="22"/>
      <c r="I43" s="22"/>
      <c r="J43" s="22"/>
    </row>
    <row r="44" spans="1:10" x14ac:dyDescent="0.2">
      <c r="A44" s="46">
        <v>3.6</v>
      </c>
      <c r="B44" s="47" t="s">
        <v>19</v>
      </c>
      <c r="C44" s="16">
        <v>0</v>
      </c>
      <c r="D44" s="16">
        <f t="shared" si="8"/>
        <v>0</v>
      </c>
      <c r="E44" s="16">
        <f t="shared" si="7"/>
        <v>0</v>
      </c>
      <c r="H44" s="22"/>
      <c r="I44" s="22"/>
      <c r="J44" s="22"/>
    </row>
    <row r="45" spans="1:10" x14ac:dyDescent="0.2">
      <c r="A45" s="46">
        <v>3.7</v>
      </c>
      <c r="B45" s="45" t="s">
        <v>20</v>
      </c>
      <c r="C45" s="13">
        <v>0</v>
      </c>
      <c r="D45" s="13">
        <v>0</v>
      </c>
      <c r="E45" s="13">
        <v>0</v>
      </c>
      <c r="H45" s="22"/>
      <c r="I45" s="22"/>
      <c r="J45" s="22"/>
    </row>
    <row r="46" spans="1:10" ht="30" x14ac:dyDescent="0.2">
      <c r="A46" s="46"/>
      <c r="B46" s="52" t="s">
        <v>54</v>
      </c>
      <c r="C46" s="13">
        <v>0</v>
      </c>
      <c r="D46" s="16">
        <v>0</v>
      </c>
      <c r="E46" s="16">
        <v>0</v>
      </c>
      <c r="H46" s="22"/>
      <c r="I46" s="22"/>
      <c r="J46" s="22"/>
    </row>
    <row r="47" spans="1:10" x14ac:dyDescent="0.2">
      <c r="A47" s="46"/>
      <c r="B47" s="45" t="s">
        <v>55</v>
      </c>
      <c r="C47" s="13">
        <v>0</v>
      </c>
      <c r="D47" s="16">
        <f>ROUND(C47*0.19,2)</f>
        <v>0</v>
      </c>
      <c r="E47" s="16">
        <f>C47+D47</f>
        <v>0</v>
      </c>
      <c r="H47" s="22"/>
      <c r="I47" s="22"/>
      <c r="J47" s="22"/>
    </row>
    <row r="48" spans="1:10" s="56" customFormat="1" ht="15.75" x14ac:dyDescent="0.2">
      <c r="A48" s="53">
        <v>3.8</v>
      </c>
      <c r="B48" s="54" t="s">
        <v>56</v>
      </c>
      <c r="C48" s="55">
        <f>SUM(C49:C52)</f>
        <v>18911.55</v>
      </c>
      <c r="D48" s="55">
        <f>C48*0.19</f>
        <v>3593.1945000000001</v>
      </c>
      <c r="E48" s="55">
        <f>C48+D48</f>
        <v>22504.744500000001</v>
      </c>
      <c r="H48" s="57"/>
      <c r="I48" s="57"/>
      <c r="J48" s="57"/>
    </row>
    <row r="49" spans="1:10" s="56" customFormat="1" x14ac:dyDescent="0.2">
      <c r="A49" s="53"/>
      <c r="B49" s="54" t="s">
        <v>57</v>
      </c>
      <c r="C49" s="58">
        <v>7911.55</v>
      </c>
      <c r="D49" s="21">
        <f>ROUND(C49*0.19,)</f>
        <v>1503</v>
      </c>
      <c r="E49" s="21">
        <f>C49+D49</f>
        <v>9414.5499999999993</v>
      </c>
      <c r="H49" s="57"/>
      <c r="I49" s="57"/>
      <c r="J49" s="57"/>
    </row>
    <row r="50" spans="1:10" s="56" customFormat="1" x14ac:dyDescent="0.2">
      <c r="A50" s="53"/>
      <c r="B50" s="54" t="s">
        <v>58</v>
      </c>
      <c r="C50" s="58">
        <v>0</v>
      </c>
      <c r="D50" s="21">
        <v>0</v>
      </c>
      <c r="E50" s="21">
        <v>0</v>
      </c>
      <c r="H50" s="57"/>
      <c r="I50" s="57"/>
      <c r="J50" s="57"/>
    </row>
    <row r="51" spans="1:10" s="56" customFormat="1" ht="45" x14ac:dyDescent="0.2">
      <c r="A51" s="53"/>
      <c r="B51" s="59" t="s">
        <v>59</v>
      </c>
      <c r="C51" s="58">
        <v>0</v>
      </c>
      <c r="D51" s="21">
        <v>0</v>
      </c>
      <c r="E51" s="21">
        <v>0</v>
      </c>
      <c r="H51" s="57"/>
      <c r="I51" s="57"/>
      <c r="J51" s="57"/>
    </row>
    <row r="52" spans="1:10" s="56" customFormat="1" ht="15.75" x14ac:dyDescent="0.2">
      <c r="A52" s="53"/>
      <c r="B52" s="60" t="s">
        <v>60</v>
      </c>
      <c r="C52" s="33">
        <v>11000</v>
      </c>
      <c r="D52" s="33">
        <f>ROUND(0.19*C52,2)</f>
        <v>2090</v>
      </c>
      <c r="E52" s="33">
        <f>C52+D52</f>
        <v>13090</v>
      </c>
      <c r="H52" s="57"/>
      <c r="I52" s="57"/>
      <c r="J52" s="57"/>
    </row>
    <row r="53" spans="1:10" s="56" customFormat="1" ht="15.75" x14ac:dyDescent="0.2">
      <c r="A53" s="188" t="s">
        <v>5</v>
      </c>
      <c r="B53" s="189"/>
      <c r="C53" s="61">
        <f>C30+C34+C35+C36+C37+C48</f>
        <v>70234.55</v>
      </c>
      <c r="D53" s="19">
        <f>C53*0.19</f>
        <v>13344.5645</v>
      </c>
      <c r="E53" s="61">
        <f>C53+D53</f>
        <v>83579.114499999996</v>
      </c>
      <c r="H53" s="57"/>
      <c r="I53" s="57"/>
      <c r="J53" s="57"/>
    </row>
    <row r="54" spans="1:10" s="56" customFormat="1" ht="15.75" x14ac:dyDescent="0.2">
      <c r="A54" s="163" t="s">
        <v>21</v>
      </c>
      <c r="B54" s="164"/>
      <c r="C54" s="164"/>
      <c r="D54" s="164"/>
      <c r="E54" s="165"/>
      <c r="H54" s="57"/>
      <c r="I54" s="57"/>
      <c r="J54" s="57"/>
    </row>
    <row r="55" spans="1:10" s="56" customFormat="1" ht="15.75" x14ac:dyDescent="0.2">
      <c r="A55" s="166" t="s">
        <v>22</v>
      </c>
      <c r="B55" s="167"/>
      <c r="C55" s="167"/>
      <c r="D55" s="167"/>
      <c r="E55" s="168"/>
      <c r="H55" s="57"/>
      <c r="I55" s="57"/>
      <c r="J55" s="57"/>
    </row>
    <row r="56" spans="1:10" s="56" customFormat="1" ht="15.75" x14ac:dyDescent="0.2">
      <c r="A56" s="62">
        <v>4.0999999999999996</v>
      </c>
      <c r="B56" s="63" t="s">
        <v>23</v>
      </c>
      <c r="C56" s="64">
        <f>SUM(C57:C61)</f>
        <v>1185123.5</v>
      </c>
      <c r="D56" s="64">
        <f t="shared" ref="D56:E56" si="9">SUM(D57:D61)</f>
        <v>225173.46999999997</v>
      </c>
      <c r="E56" s="64">
        <f t="shared" si="9"/>
        <v>1410296.9699999997</v>
      </c>
      <c r="H56" s="57"/>
      <c r="I56" s="57"/>
      <c r="J56" s="57"/>
    </row>
    <row r="57" spans="1:10" s="56" customFormat="1" x14ac:dyDescent="0.2">
      <c r="A57" s="65"/>
      <c r="B57" s="66" t="s">
        <v>87</v>
      </c>
      <c r="C57" s="58">
        <v>536814.04</v>
      </c>
      <c r="D57" s="19">
        <f>ROUND(C57*0.19,2)</f>
        <v>101994.67</v>
      </c>
      <c r="E57" s="19">
        <f>C57+D57</f>
        <v>638808.71000000008</v>
      </c>
      <c r="H57" s="57"/>
      <c r="I57" s="57"/>
      <c r="J57" s="57"/>
    </row>
    <row r="58" spans="1:10" s="56" customFormat="1" x14ac:dyDescent="0.2">
      <c r="A58" s="65"/>
      <c r="B58" s="66" t="s">
        <v>83</v>
      </c>
      <c r="C58" s="58">
        <v>414793.05</v>
      </c>
      <c r="D58" s="19">
        <f t="shared" ref="D58:D59" si="10">ROUND(C58*0.19,2)</f>
        <v>78810.679999999993</v>
      </c>
      <c r="E58" s="19">
        <f t="shared" ref="E58:E59" si="11">C58+D58</f>
        <v>493603.73</v>
      </c>
      <c r="H58" s="57"/>
      <c r="I58" s="57"/>
      <c r="J58" s="57"/>
    </row>
    <row r="59" spans="1:10" s="56" customFormat="1" x14ac:dyDescent="0.2">
      <c r="A59" s="65"/>
      <c r="B59" s="66" t="s">
        <v>84</v>
      </c>
      <c r="C59" s="58">
        <v>201470.91</v>
      </c>
      <c r="D59" s="19">
        <f t="shared" si="10"/>
        <v>38279.47</v>
      </c>
      <c r="E59" s="19">
        <f t="shared" si="11"/>
        <v>239750.38</v>
      </c>
      <c r="H59" s="57"/>
      <c r="I59" s="57"/>
      <c r="J59" s="57"/>
    </row>
    <row r="60" spans="1:10" s="56" customFormat="1" x14ac:dyDescent="0.2">
      <c r="A60" s="65"/>
      <c r="B60" s="66" t="s">
        <v>85</v>
      </c>
      <c r="C60" s="58">
        <v>21045.5</v>
      </c>
      <c r="D60" s="19">
        <f t="shared" ref="D60:D65" si="12">ROUND(C60*0.19,2)</f>
        <v>3998.65</v>
      </c>
      <c r="E60" s="19">
        <f t="shared" ref="E60:E61" si="13">C60+D60</f>
        <v>25044.15</v>
      </c>
      <c r="H60" s="57"/>
      <c r="I60" s="57"/>
      <c r="J60" s="57"/>
    </row>
    <row r="61" spans="1:10" s="56" customFormat="1" x14ac:dyDescent="0.2">
      <c r="A61" s="65"/>
      <c r="B61" s="67" t="s">
        <v>86</v>
      </c>
      <c r="C61" s="58">
        <v>11000</v>
      </c>
      <c r="D61" s="19">
        <f t="shared" si="12"/>
        <v>2090</v>
      </c>
      <c r="E61" s="19">
        <f t="shared" si="13"/>
        <v>13090</v>
      </c>
      <c r="H61" s="57"/>
      <c r="I61" s="57"/>
      <c r="J61" s="57"/>
    </row>
    <row r="62" spans="1:10" s="56" customFormat="1" ht="15.75" x14ac:dyDescent="0.2">
      <c r="A62" s="65">
        <v>4.2</v>
      </c>
      <c r="B62" s="68" t="s">
        <v>61</v>
      </c>
      <c r="C62" s="33">
        <v>4200</v>
      </c>
      <c r="D62" s="28">
        <f t="shared" si="12"/>
        <v>798</v>
      </c>
      <c r="E62" s="28">
        <f t="shared" ref="E62:E65" si="14">C62+D62</f>
        <v>4998</v>
      </c>
      <c r="H62" s="57"/>
      <c r="I62" s="57"/>
      <c r="J62" s="57"/>
    </row>
    <row r="63" spans="1:10" s="56" customFormat="1" ht="30" x14ac:dyDescent="0.2">
      <c r="A63" s="65">
        <v>4.3</v>
      </c>
      <c r="B63" s="69" t="s">
        <v>62</v>
      </c>
      <c r="C63" s="33">
        <v>21015.7</v>
      </c>
      <c r="D63" s="28">
        <f t="shared" si="12"/>
        <v>3992.98</v>
      </c>
      <c r="E63" s="28">
        <f t="shared" si="14"/>
        <v>25008.68</v>
      </c>
      <c r="H63" s="57"/>
      <c r="I63" s="57"/>
      <c r="J63" s="57"/>
    </row>
    <row r="64" spans="1:10" s="56" customFormat="1" ht="30" x14ac:dyDescent="0.2">
      <c r="A64" s="65">
        <v>4.4000000000000004</v>
      </c>
      <c r="B64" s="70" t="s">
        <v>63</v>
      </c>
      <c r="C64" s="21">
        <v>0</v>
      </c>
      <c r="D64" s="19">
        <v>0</v>
      </c>
      <c r="E64" s="19">
        <f t="shared" si="14"/>
        <v>0</v>
      </c>
      <c r="H64" s="57"/>
      <c r="I64" s="57"/>
      <c r="J64" s="57"/>
    </row>
    <row r="65" spans="1:10" s="56" customFormat="1" ht="15.75" x14ac:dyDescent="0.2">
      <c r="A65" s="65">
        <v>4.5</v>
      </c>
      <c r="B65" s="71" t="s">
        <v>24</v>
      </c>
      <c r="C65" s="33">
        <v>50430.8</v>
      </c>
      <c r="D65" s="28">
        <f t="shared" si="12"/>
        <v>9581.85</v>
      </c>
      <c r="E65" s="28">
        <f t="shared" si="14"/>
        <v>60012.65</v>
      </c>
      <c r="H65" s="57"/>
      <c r="I65" s="57"/>
      <c r="J65" s="57"/>
    </row>
    <row r="66" spans="1:10" s="56" customFormat="1" x14ac:dyDescent="0.2">
      <c r="A66" s="72">
        <v>4.5999999999999996</v>
      </c>
      <c r="B66" s="73" t="s">
        <v>25</v>
      </c>
      <c r="C66" s="74"/>
      <c r="D66" s="19"/>
      <c r="E66" s="75"/>
      <c r="H66" s="57"/>
      <c r="I66" s="57"/>
      <c r="J66" s="57"/>
    </row>
    <row r="67" spans="1:10" s="56" customFormat="1" ht="15.75" customHeight="1" x14ac:dyDescent="0.2">
      <c r="A67" s="171" t="s">
        <v>6</v>
      </c>
      <c r="B67" s="172"/>
      <c r="C67" s="61">
        <f>C56+C62+C63+C64+C65+C66</f>
        <v>1260770</v>
      </c>
      <c r="D67" s="61">
        <f t="shared" ref="D67:E67" si="15">D56+D62+D63+D64+D65+D66</f>
        <v>239546.3</v>
      </c>
      <c r="E67" s="61">
        <f t="shared" si="15"/>
        <v>1500316.2999999996</v>
      </c>
      <c r="H67" s="57"/>
      <c r="I67" s="57"/>
      <c r="J67" s="57"/>
    </row>
    <row r="68" spans="1:10" s="56" customFormat="1" ht="15.75" x14ac:dyDescent="0.2">
      <c r="A68" s="163" t="s">
        <v>26</v>
      </c>
      <c r="B68" s="164"/>
      <c r="C68" s="164"/>
      <c r="D68" s="164"/>
      <c r="E68" s="165"/>
      <c r="H68" s="57"/>
      <c r="I68" s="57"/>
      <c r="J68" s="57"/>
    </row>
    <row r="69" spans="1:10" s="56" customFormat="1" ht="15.75" x14ac:dyDescent="0.2">
      <c r="A69" s="166" t="s">
        <v>30</v>
      </c>
      <c r="B69" s="167"/>
      <c r="C69" s="167"/>
      <c r="D69" s="167"/>
      <c r="E69" s="168"/>
      <c r="H69" s="57"/>
      <c r="I69" s="57"/>
      <c r="J69" s="57"/>
    </row>
    <row r="70" spans="1:10" s="56" customFormat="1" ht="15.75" x14ac:dyDescent="0.2">
      <c r="A70" s="17">
        <v>5.0999999999999996</v>
      </c>
      <c r="B70" s="18" t="s">
        <v>82</v>
      </c>
      <c r="C70" s="27">
        <f>ROUND((C88-C71)*0.015,2)</f>
        <v>18991.849999999999</v>
      </c>
      <c r="D70" s="27">
        <f t="shared" ref="D70:E70" si="16">ROUND((D88-D71)*0.025,2)</f>
        <v>6014.09</v>
      </c>
      <c r="E70" s="27">
        <f t="shared" si="16"/>
        <v>37667.17</v>
      </c>
      <c r="H70" s="57"/>
      <c r="I70" s="57"/>
      <c r="J70" s="57"/>
    </row>
    <row r="71" spans="1:10" s="56" customFormat="1" ht="30" x14ac:dyDescent="0.2">
      <c r="A71" s="30"/>
      <c r="B71" s="31" t="s">
        <v>27</v>
      </c>
      <c r="C71" s="21">
        <v>16000</v>
      </c>
      <c r="D71" s="21">
        <f>ROUND(C71*0.19,2)</f>
        <v>3040</v>
      </c>
      <c r="E71" s="21">
        <f>C71+D71</f>
        <v>19040</v>
      </c>
      <c r="H71" s="76"/>
      <c r="I71" s="57"/>
      <c r="J71" s="57"/>
    </row>
    <row r="72" spans="1:10" s="56" customFormat="1" x14ac:dyDescent="0.2">
      <c r="A72" s="30"/>
      <c r="B72" s="32" t="s">
        <v>28</v>
      </c>
      <c r="C72" s="21">
        <v>2991.85</v>
      </c>
      <c r="D72" s="21">
        <f>ROUND(C72*0.19,2)</f>
        <v>568.45000000000005</v>
      </c>
      <c r="E72" s="21">
        <f>C72+D72</f>
        <v>3560.3</v>
      </c>
      <c r="H72" s="57"/>
      <c r="I72" s="57"/>
      <c r="J72" s="57"/>
    </row>
    <row r="73" spans="1:10" s="56" customFormat="1" ht="15.75" x14ac:dyDescent="0.2">
      <c r="A73" s="30">
        <v>5.2</v>
      </c>
      <c r="B73" s="32" t="s">
        <v>7</v>
      </c>
      <c r="C73" s="33">
        <f>SUM(C74:C78)</f>
        <v>13661.24</v>
      </c>
      <c r="D73" s="33">
        <f t="shared" ref="D73:E73" si="17">SUM(D74:D78)</f>
        <v>2595.64</v>
      </c>
      <c r="E73" s="33">
        <f t="shared" si="17"/>
        <v>16256.88</v>
      </c>
      <c r="H73" s="57"/>
      <c r="I73" s="57"/>
      <c r="J73" s="57"/>
    </row>
    <row r="74" spans="1:10" s="56" customFormat="1" ht="30" x14ac:dyDescent="0.2">
      <c r="A74" s="30"/>
      <c r="B74" s="34" t="s">
        <v>64</v>
      </c>
      <c r="C74" s="21">
        <v>0</v>
      </c>
      <c r="D74" s="21">
        <v>0</v>
      </c>
      <c r="E74" s="21">
        <v>0</v>
      </c>
      <c r="H74" s="57"/>
      <c r="I74" s="57"/>
      <c r="J74" s="57"/>
    </row>
    <row r="75" spans="1:10" s="56" customFormat="1" ht="30" x14ac:dyDescent="0.2">
      <c r="A75" s="30"/>
      <c r="B75" s="34" t="s">
        <v>79</v>
      </c>
      <c r="C75" s="21">
        <f>ROUND((C88-C71)*0.005,2)</f>
        <v>6330.62</v>
      </c>
      <c r="D75" s="21">
        <f t="shared" ref="D75:D80" si="18">ROUND(C75*0.19,2)</f>
        <v>1202.82</v>
      </c>
      <c r="E75" s="21">
        <f t="shared" ref="E75:E80" si="19">C75+D75</f>
        <v>7533.44</v>
      </c>
      <c r="H75" s="57"/>
      <c r="I75" s="57"/>
      <c r="J75" s="57"/>
    </row>
    <row r="76" spans="1:10" s="56" customFormat="1" ht="45" x14ac:dyDescent="0.2">
      <c r="A76" s="30"/>
      <c r="B76" s="34" t="s">
        <v>65</v>
      </c>
      <c r="C76" s="21">
        <v>0</v>
      </c>
      <c r="D76" s="21">
        <v>0</v>
      </c>
      <c r="E76" s="21">
        <v>0</v>
      </c>
      <c r="H76" s="57"/>
      <c r="I76" s="57"/>
      <c r="J76" s="57"/>
    </row>
    <row r="77" spans="1:10" s="56" customFormat="1" ht="30" x14ac:dyDescent="0.2">
      <c r="A77" s="30"/>
      <c r="B77" s="34" t="s">
        <v>80</v>
      </c>
      <c r="C77" s="21">
        <f>ROUND((C88-C71)*0.005,2)</f>
        <v>6330.62</v>
      </c>
      <c r="D77" s="21">
        <f t="shared" si="18"/>
        <v>1202.82</v>
      </c>
      <c r="E77" s="21">
        <f t="shared" si="19"/>
        <v>7533.44</v>
      </c>
      <c r="H77" s="57"/>
      <c r="I77" s="57"/>
      <c r="J77" s="57"/>
    </row>
    <row r="78" spans="1:10" s="56" customFormat="1" ht="30" x14ac:dyDescent="0.2">
      <c r="A78" s="30"/>
      <c r="B78" s="34" t="s">
        <v>66</v>
      </c>
      <c r="C78" s="21">
        <v>1000</v>
      </c>
      <c r="D78" s="21">
        <f t="shared" si="18"/>
        <v>190</v>
      </c>
      <c r="E78" s="21">
        <f t="shared" si="19"/>
        <v>1190</v>
      </c>
      <c r="H78" s="57"/>
      <c r="I78" s="57"/>
      <c r="J78" s="57"/>
    </row>
    <row r="79" spans="1:10" s="56" customFormat="1" ht="15.75" x14ac:dyDescent="0.2">
      <c r="A79" s="35">
        <v>5.3</v>
      </c>
      <c r="B79" s="36" t="s">
        <v>89</v>
      </c>
      <c r="C79" s="33">
        <f>ROUND((C16+C20+C21+C27+C37+C48+C67)*0.1,2)</f>
        <v>139430.46</v>
      </c>
      <c r="D79" s="33">
        <f t="shared" si="18"/>
        <v>26491.79</v>
      </c>
      <c r="E79" s="33">
        <f t="shared" si="19"/>
        <v>165922.25</v>
      </c>
      <c r="H79" s="57"/>
      <c r="I79" s="57"/>
      <c r="J79" s="57"/>
    </row>
    <row r="80" spans="1:10" s="56" customFormat="1" ht="15.75" x14ac:dyDescent="0.2">
      <c r="A80" s="37">
        <v>5.4</v>
      </c>
      <c r="B80" s="38" t="s">
        <v>88</v>
      </c>
      <c r="C80" s="39">
        <v>1500</v>
      </c>
      <c r="D80" s="33">
        <f t="shared" si="18"/>
        <v>285</v>
      </c>
      <c r="E80" s="33">
        <f t="shared" si="19"/>
        <v>1785</v>
      </c>
      <c r="H80" s="57"/>
      <c r="I80" s="57"/>
      <c r="J80" s="57"/>
    </row>
    <row r="81" spans="1:10" s="77" customFormat="1" ht="15.75" customHeight="1" x14ac:dyDescent="0.2">
      <c r="A81" s="169" t="s">
        <v>8</v>
      </c>
      <c r="B81" s="170"/>
      <c r="C81" s="40">
        <f>C70+C73+C79+C80</f>
        <v>173583.55</v>
      </c>
      <c r="D81" s="40">
        <f t="shared" ref="D81:E81" si="20">D70+D73+D79+D80</f>
        <v>35386.520000000004</v>
      </c>
      <c r="E81" s="40">
        <f t="shared" si="20"/>
        <v>221631.3</v>
      </c>
    </row>
    <row r="82" spans="1:10" s="56" customFormat="1" ht="15.75" x14ac:dyDescent="0.2">
      <c r="A82" s="163" t="s">
        <v>29</v>
      </c>
      <c r="B82" s="164"/>
      <c r="C82" s="164"/>
      <c r="D82" s="164"/>
      <c r="E82" s="165"/>
      <c r="H82" s="57"/>
      <c r="I82" s="57"/>
      <c r="J82" s="57"/>
    </row>
    <row r="83" spans="1:10" s="56" customFormat="1" ht="15.75" x14ac:dyDescent="0.2">
      <c r="A83" s="166" t="s">
        <v>67</v>
      </c>
      <c r="B83" s="167"/>
      <c r="C83" s="167"/>
      <c r="D83" s="167"/>
      <c r="E83" s="168"/>
      <c r="H83" s="57"/>
      <c r="I83" s="57"/>
      <c r="J83" s="57"/>
    </row>
    <row r="84" spans="1:10" s="56" customFormat="1" x14ac:dyDescent="0.2">
      <c r="A84" s="17">
        <v>6.1</v>
      </c>
      <c r="B84" s="78" t="s">
        <v>31</v>
      </c>
      <c r="C84" s="79">
        <v>0</v>
      </c>
      <c r="D84" s="80">
        <v>0</v>
      </c>
      <c r="E84" s="80">
        <v>0</v>
      </c>
      <c r="H84" s="57"/>
      <c r="I84" s="57"/>
      <c r="J84" s="57"/>
    </row>
    <row r="85" spans="1:10" s="56" customFormat="1" x14ac:dyDescent="0.2">
      <c r="A85" s="81">
        <v>6.2</v>
      </c>
      <c r="B85" s="82" t="s">
        <v>32</v>
      </c>
      <c r="C85" s="74">
        <v>0</v>
      </c>
      <c r="D85" s="75">
        <v>0</v>
      </c>
      <c r="E85" s="75">
        <v>0</v>
      </c>
      <c r="H85" s="57"/>
      <c r="I85" s="57"/>
      <c r="J85" s="57"/>
    </row>
    <row r="86" spans="1:10" s="56" customFormat="1" ht="15.75" customHeight="1" x14ac:dyDescent="0.2">
      <c r="A86" s="171" t="s">
        <v>33</v>
      </c>
      <c r="B86" s="172"/>
      <c r="C86" s="20">
        <f>SUM(C84:C85)</f>
        <v>0</v>
      </c>
      <c r="D86" s="20">
        <f>SUM(D84:D85)</f>
        <v>0</v>
      </c>
      <c r="E86" s="20">
        <f>SUM(E84:E85)</f>
        <v>0</v>
      </c>
      <c r="H86" s="57"/>
      <c r="I86" s="57"/>
      <c r="J86" s="57"/>
    </row>
    <row r="87" spans="1:10" s="77" customFormat="1" ht="15.75" x14ac:dyDescent="0.2">
      <c r="A87" s="161" t="s">
        <v>9</v>
      </c>
      <c r="B87" s="161"/>
      <c r="C87" s="83">
        <f>C22+C27+C53+C67+C81+C86</f>
        <v>1581388.1</v>
      </c>
      <c r="D87" s="83">
        <f t="shared" ref="D87:E87" si="21">D22+D27+D53+D67+D81+D86</f>
        <v>302869.38449999999</v>
      </c>
      <c r="E87" s="83">
        <f t="shared" si="21"/>
        <v>1896918.7144999995</v>
      </c>
    </row>
    <row r="88" spans="1:10" s="77" customFormat="1" ht="15.75" x14ac:dyDescent="0.2">
      <c r="A88" s="161" t="s">
        <v>68</v>
      </c>
      <c r="B88" s="161"/>
      <c r="C88" s="83">
        <f>C16+C20+C21+C27+C56+C62+C71</f>
        <v>1282123.5</v>
      </c>
      <c r="D88" s="83">
        <f t="shared" ref="D88" si="22">D16+D20+D21+D27+D56+D62+D71</f>
        <v>243603.46999999997</v>
      </c>
      <c r="E88" s="83">
        <f>E16+E20+E21+E27+E56+E62+E71</f>
        <v>1525726.9699999997</v>
      </c>
    </row>
    <row r="89" spans="1:10" ht="15.75" x14ac:dyDescent="0.2">
      <c r="A89" s="7"/>
      <c r="B89" s="24" t="s">
        <v>93</v>
      </c>
      <c r="C89" s="25" t="s">
        <v>94</v>
      </c>
      <c r="D89" s="8"/>
      <c r="E89" s="8"/>
      <c r="H89" s="22"/>
      <c r="I89" s="22"/>
      <c r="J89" s="22"/>
    </row>
    <row r="90" spans="1:10" ht="15.75" x14ac:dyDescent="0.2">
      <c r="A90" s="7"/>
      <c r="B90" s="7"/>
      <c r="C90" s="8"/>
      <c r="D90" s="8"/>
      <c r="E90" s="8"/>
      <c r="H90" s="22"/>
      <c r="I90" s="22"/>
      <c r="J90" s="22"/>
    </row>
    <row r="91" spans="1:10" x14ac:dyDescent="0.2">
      <c r="B91" s="15" t="s">
        <v>69</v>
      </c>
      <c r="E91" s="14" t="s">
        <v>70</v>
      </c>
    </row>
    <row r="92" spans="1:10" x14ac:dyDescent="0.2">
      <c r="A92" s="6"/>
      <c r="B92" s="15" t="s">
        <v>95</v>
      </c>
      <c r="C92" s="6"/>
      <c r="D92" s="173" t="s">
        <v>97</v>
      </c>
      <c r="E92" s="174"/>
    </row>
    <row r="93" spans="1:10" x14ac:dyDescent="0.2">
      <c r="A93" s="2"/>
      <c r="B93" s="2"/>
      <c r="C93" s="2"/>
      <c r="D93" s="162"/>
      <c r="E93" s="162"/>
    </row>
    <row r="94" spans="1:10" x14ac:dyDescent="0.2">
      <c r="A94" s="2"/>
      <c r="B94" s="15" t="s">
        <v>71</v>
      </c>
      <c r="C94" s="2"/>
      <c r="D94" s="2"/>
      <c r="E94" s="2"/>
    </row>
    <row r="95" spans="1:10" x14ac:dyDescent="0.2">
      <c r="A95" s="2"/>
      <c r="B95" s="15" t="s">
        <v>96</v>
      </c>
      <c r="C95" s="2"/>
      <c r="D95" s="2"/>
      <c r="E95" s="2"/>
    </row>
    <row r="96" spans="1:10" x14ac:dyDescent="0.2">
      <c r="A96" s="2"/>
      <c r="B96" s="2"/>
      <c r="C96" s="2"/>
      <c r="D96" s="2"/>
      <c r="E96" s="2"/>
    </row>
    <row r="97" spans="1:5" x14ac:dyDescent="0.2">
      <c r="A97" s="2"/>
      <c r="B97" s="2"/>
      <c r="C97" s="2"/>
      <c r="D97" s="2"/>
      <c r="E97" s="2"/>
    </row>
    <row r="98" spans="1:5" x14ac:dyDescent="0.2">
      <c r="A98" s="2"/>
      <c r="B98" s="2"/>
      <c r="C98" s="2"/>
      <c r="D98" s="2"/>
      <c r="E98" s="2"/>
    </row>
    <row r="99" spans="1:5" x14ac:dyDescent="0.2">
      <c r="A99" s="2"/>
      <c r="B99" s="2"/>
      <c r="C99" s="2"/>
      <c r="D99" s="2"/>
      <c r="E99" s="2"/>
    </row>
    <row r="100" spans="1:5" x14ac:dyDescent="0.2">
      <c r="A100" s="2"/>
      <c r="B100" s="2"/>
      <c r="C100" s="2"/>
      <c r="D100" s="2"/>
      <c r="E100" s="2"/>
    </row>
    <row r="101" spans="1:5" x14ac:dyDescent="0.2">
      <c r="A101" s="2"/>
      <c r="B101" s="2"/>
      <c r="C101" s="2"/>
      <c r="D101" s="2"/>
      <c r="E101" s="2"/>
    </row>
    <row r="102" spans="1:5" x14ac:dyDescent="0.2">
      <c r="A102" s="2"/>
      <c r="B102" s="2"/>
      <c r="C102" s="2"/>
      <c r="D102" s="2"/>
      <c r="E102" s="2"/>
    </row>
    <row r="103" spans="1:5" x14ac:dyDescent="0.2">
      <c r="A103" s="2"/>
      <c r="B103" s="2"/>
      <c r="C103" s="2"/>
      <c r="D103" s="2"/>
      <c r="E103" s="2"/>
    </row>
    <row r="104" spans="1:5" x14ac:dyDescent="0.2">
      <c r="A104" s="2"/>
      <c r="B104" s="2"/>
      <c r="C104" s="2"/>
      <c r="D104" s="2"/>
      <c r="E104" s="2"/>
    </row>
    <row r="105" spans="1:5" x14ac:dyDescent="0.2">
      <c r="A105" s="2"/>
      <c r="B105" s="2"/>
      <c r="C105" s="2"/>
      <c r="D105" s="2"/>
      <c r="E105" s="2"/>
    </row>
    <row r="106" spans="1:5" x14ac:dyDescent="0.2">
      <c r="A106" s="2"/>
      <c r="B106" s="2"/>
      <c r="C106" s="2"/>
      <c r="D106" s="2"/>
      <c r="E106" s="2"/>
    </row>
    <row r="107" spans="1:5" x14ac:dyDescent="0.2">
      <c r="A107" s="2"/>
      <c r="B107" s="2"/>
      <c r="C107" s="2"/>
      <c r="D107" s="2"/>
      <c r="E107" s="2"/>
    </row>
    <row r="108" spans="1:5" x14ac:dyDescent="0.2">
      <c r="A108" s="2"/>
      <c r="B108" s="2"/>
      <c r="C108" s="2"/>
      <c r="D108" s="2"/>
      <c r="E108" s="2"/>
    </row>
    <row r="109" spans="1:5" x14ac:dyDescent="0.2">
      <c r="A109" s="2"/>
      <c r="B109" s="2"/>
      <c r="C109" s="2"/>
      <c r="D109" s="2"/>
      <c r="E109" s="2"/>
    </row>
    <row r="110" spans="1:5" x14ac:dyDescent="0.2">
      <c r="A110" s="2"/>
      <c r="B110" s="2"/>
      <c r="C110" s="2"/>
      <c r="D110" s="2"/>
      <c r="E110" s="2"/>
    </row>
    <row r="111" spans="1:5" x14ac:dyDescent="0.2">
      <c r="A111" s="2"/>
      <c r="B111" s="2"/>
      <c r="C111" s="2"/>
      <c r="D111" s="2"/>
      <c r="E111" s="2"/>
    </row>
  </sheetData>
  <mergeCells count="31">
    <mergeCell ref="A10:A11"/>
    <mergeCell ref="B10:B11"/>
    <mergeCell ref="A1:B1"/>
    <mergeCell ref="A2:B2"/>
    <mergeCell ref="A3:B3"/>
    <mergeCell ref="A8:E8"/>
    <mergeCell ref="A5:E5"/>
    <mergeCell ref="A6:E6"/>
    <mergeCell ref="A7:E7"/>
    <mergeCell ref="A67:B67"/>
    <mergeCell ref="A13:E13"/>
    <mergeCell ref="A14:E14"/>
    <mergeCell ref="A22:B22"/>
    <mergeCell ref="A23:E23"/>
    <mergeCell ref="A24:E24"/>
    <mergeCell ref="A27:B27"/>
    <mergeCell ref="A28:E28"/>
    <mergeCell ref="A29:E29"/>
    <mergeCell ref="A53:B53"/>
    <mergeCell ref="A54:E54"/>
    <mergeCell ref="A55:E55"/>
    <mergeCell ref="A87:B87"/>
    <mergeCell ref="A88:B88"/>
    <mergeCell ref="D93:E93"/>
    <mergeCell ref="A68:E68"/>
    <mergeCell ref="A69:E69"/>
    <mergeCell ref="A81:B81"/>
    <mergeCell ref="A82:E82"/>
    <mergeCell ref="A83:E83"/>
    <mergeCell ref="A86:B86"/>
    <mergeCell ref="D92:E9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ignoredErrors>
    <ignoredError sqref="D37:E37" formula="1"/>
    <ignoredError sqref="C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topLeftCell="A70" workbookViewId="0">
      <selection activeCell="H71" sqref="H71"/>
    </sheetView>
  </sheetViews>
  <sheetFormatPr defaultRowHeight="15" x14ac:dyDescent="0.2"/>
  <cols>
    <col min="1" max="1" width="5" style="1" customWidth="1"/>
    <col min="2" max="2" width="63.42578125" style="1" customWidth="1"/>
    <col min="3" max="4" width="15.7109375" style="1" customWidth="1"/>
    <col min="5" max="5" width="17.140625" style="1" customWidth="1"/>
    <col min="6" max="6" width="19.85546875" style="93" customWidth="1"/>
    <col min="7" max="7" width="21.28515625" style="15" customWidth="1"/>
    <col min="8" max="8" width="23.28515625" style="1" customWidth="1"/>
    <col min="9" max="9" width="14.7109375" style="1" bestFit="1" customWidth="1"/>
    <col min="10" max="10" width="11.42578125" style="1" bestFit="1" customWidth="1"/>
    <col min="11" max="12" width="9.140625" style="1"/>
    <col min="13" max="13" width="13.5703125" style="1" bestFit="1" customWidth="1"/>
    <col min="14" max="14" width="12.140625" style="1" bestFit="1" customWidth="1"/>
    <col min="15" max="16384" width="9.140625" style="1"/>
  </cols>
  <sheetData>
    <row r="1" spans="1:10" ht="18" x14ac:dyDescent="0.2">
      <c r="A1" s="157"/>
      <c r="B1" s="160" t="s">
        <v>104</v>
      </c>
      <c r="C1" s="6"/>
      <c r="D1" s="6"/>
      <c r="E1" s="12" t="s">
        <v>34</v>
      </c>
      <c r="F1" s="159" t="s">
        <v>35</v>
      </c>
      <c r="G1" s="159"/>
    </row>
    <row r="2" spans="1:10" ht="15.75" customHeight="1" x14ac:dyDescent="0.2">
      <c r="A2" s="158"/>
      <c r="B2" s="157"/>
      <c r="C2" s="6"/>
      <c r="D2" s="195"/>
      <c r="E2" s="195"/>
    </row>
    <row r="3" spans="1:10" ht="18" x14ac:dyDescent="0.2">
      <c r="A3" s="196" t="s">
        <v>105</v>
      </c>
      <c r="B3" s="196"/>
      <c r="C3" s="196"/>
      <c r="D3" s="196"/>
      <c r="E3" s="196"/>
    </row>
    <row r="4" spans="1:10" x14ac:dyDescent="0.2">
      <c r="A4" s="195" t="s">
        <v>36</v>
      </c>
      <c r="B4" s="195"/>
      <c r="C4" s="195"/>
      <c r="D4" s="195"/>
      <c r="E4" s="195"/>
      <c r="H4" s="15"/>
    </row>
    <row r="5" spans="1:10" ht="18" x14ac:dyDescent="0.2">
      <c r="A5" s="196" t="s">
        <v>91</v>
      </c>
      <c r="B5" s="196"/>
      <c r="C5" s="196"/>
      <c r="D5" s="196"/>
      <c r="E5" s="196"/>
    </row>
    <row r="6" spans="1:10" x14ac:dyDescent="0.2">
      <c r="A6" s="195" t="s">
        <v>92</v>
      </c>
      <c r="B6" s="195"/>
      <c r="C6" s="195"/>
      <c r="D6" s="195"/>
      <c r="E6" s="195"/>
    </row>
    <row r="7" spans="1:10" ht="25.5" customHeight="1" x14ac:dyDescent="0.2">
      <c r="A7" s="190" t="s">
        <v>0</v>
      </c>
      <c r="B7" s="192" t="s">
        <v>11</v>
      </c>
      <c r="C7" s="11" t="s">
        <v>81</v>
      </c>
      <c r="D7" s="9" t="s">
        <v>1</v>
      </c>
      <c r="E7" s="29" t="s">
        <v>38</v>
      </c>
      <c r="F7" s="94" t="s">
        <v>98</v>
      </c>
      <c r="G7" s="94" t="s">
        <v>99</v>
      </c>
    </row>
    <row r="8" spans="1:10" ht="27" customHeight="1" x14ac:dyDescent="0.2">
      <c r="A8" s="191"/>
      <c r="B8" s="192"/>
      <c r="C8" s="9" t="s">
        <v>39</v>
      </c>
      <c r="D8" s="9" t="s">
        <v>39</v>
      </c>
      <c r="E8" s="9" t="s">
        <v>39</v>
      </c>
      <c r="F8" s="95"/>
      <c r="G8" s="96"/>
    </row>
    <row r="9" spans="1:10" x14ac:dyDescent="0.2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97">
        <v>6</v>
      </c>
      <c r="G9" s="98">
        <v>7</v>
      </c>
    </row>
    <row r="10" spans="1:10" ht="15.75" x14ac:dyDescent="0.2">
      <c r="A10" s="175" t="s">
        <v>12</v>
      </c>
      <c r="B10" s="176"/>
      <c r="C10" s="176"/>
      <c r="D10" s="176"/>
      <c r="E10" s="177"/>
      <c r="F10" s="99"/>
      <c r="G10" s="96"/>
    </row>
    <row r="11" spans="1:10" ht="15.75" x14ac:dyDescent="0.2">
      <c r="A11" s="178" t="s">
        <v>13</v>
      </c>
      <c r="B11" s="179"/>
      <c r="C11" s="179"/>
      <c r="D11" s="179"/>
      <c r="E11" s="180"/>
      <c r="F11" s="99"/>
      <c r="G11" s="96"/>
    </row>
    <row r="12" spans="1:10" s="56" customFormat="1" x14ac:dyDescent="0.2">
      <c r="A12" s="84">
        <v>1.1000000000000001</v>
      </c>
      <c r="B12" s="85" t="s">
        <v>14</v>
      </c>
      <c r="C12" s="79"/>
      <c r="D12" s="79"/>
      <c r="E12" s="79"/>
      <c r="F12" s="100"/>
      <c r="G12" s="101"/>
      <c r="H12" s="86"/>
    </row>
    <row r="13" spans="1:10" s="56" customFormat="1" x14ac:dyDescent="0.2">
      <c r="A13" s="53">
        <v>1.2</v>
      </c>
      <c r="B13" s="87" t="s">
        <v>2</v>
      </c>
      <c r="C13" s="21">
        <v>0</v>
      </c>
      <c r="D13" s="21">
        <f>SUM(D14:D16)</f>
        <v>0</v>
      </c>
      <c r="E13" s="21">
        <f>SUM(E14:E16)</f>
        <v>0</v>
      </c>
      <c r="F13" s="131">
        <v>0</v>
      </c>
      <c r="G13" s="101">
        <v>0</v>
      </c>
      <c r="H13" s="88"/>
      <c r="I13" s="57"/>
      <c r="J13" s="57"/>
    </row>
    <row r="14" spans="1:10" s="56" customFormat="1" x14ac:dyDescent="0.2">
      <c r="A14" s="89"/>
      <c r="B14" s="54" t="s">
        <v>74</v>
      </c>
      <c r="C14" s="58">
        <v>0</v>
      </c>
      <c r="D14" s="58">
        <f>ROUND(0.19*C14,2)</f>
        <v>0</v>
      </c>
      <c r="E14" s="58">
        <f>C14+D14</f>
        <v>0</v>
      </c>
      <c r="F14" s="131">
        <v>0</v>
      </c>
      <c r="G14" s="101">
        <v>0</v>
      </c>
      <c r="H14" s="57"/>
      <c r="I14" s="57"/>
      <c r="J14" s="57"/>
    </row>
    <row r="15" spans="1:10" s="56" customFormat="1" x14ac:dyDescent="0.2">
      <c r="A15" s="89"/>
      <c r="B15" s="54" t="s">
        <v>75</v>
      </c>
      <c r="C15" s="58">
        <v>0</v>
      </c>
      <c r="D15" s="58">
        <f t="shared" ref="D15:D16" si="0">ROUND(0.19*C15,2)</f>
        <v>0</v>
      </c>
      <c r="E15" s="58">
        <f t="shared" ref="E15:E16" si="1">C15+D15</f>
        <v>0</v>
      </c>
      <c r="F15" s="131">
        <v>0</v>
      </c>
      <c r="G15" s="101">
        <v>0</v>
      </c>
      <c r="H15" s="57"/>
      <c r="I15" s="57"/>
      <c r="J15" s="57"/>
    </row>
    <row r="16" spans="1:10" s="56" customFormat="1" x14ac:dyDescent="0.2">
      <c r="A16" s="89"/>
      <c r="B16" s="54" t="s">
        <v>76</v>
      </c>
      <c r="C16" s="58">
        <v>0</v>
      </c>
      <c r="D16" s="58">
        <f t="shared" si="0"/>
        <v>0</v>
      </c>
      <c r="E16" s="58">
        <f t="shared" si="1"/>
        <v>0</v>
      </c>
      <c r="F16" s="131">
        <v>0</v>
      </c>
      <c r="G16" s="101">
        <v>0</v>
      </c>
      <c r="H16" s="57"/>
      <c r="I16" s="57"/>
      <c r="J16" s="57"/>
    </row>
    <row r="17" spans="1:10" s="56" customFormat="1" ht="30" x14ac:dyDescent="0.2">
      <c r="A17" s="90">
        <v>1.3</v>
      </c>
      <c r="B17" s="91" t="s">
        <v>72</v>
      </c>
      <c r="C17" s="74">
        <v>0</v>
      </c>
      <c r="D17" s="74">
        <f>ROUND(C17*0.19,2)</f>
        <v>0</v>
      </c>
      <c r="E17" s="74">
        <f>C17+D17</f>
        <v>0</v>
      </c>
      <c r="F17" s="131">
        <v>0</v>
      </c>
      <c r="G17" s="101">
        <v>0</v>
      </c>
      <c r="H17" s="88"/>
      <c r="I17" s="57"/>
      <c r="J17" s="57"/>
    </row>
    <row r="18" spans="1:10" s="56" customFormat="1" x14ac:dyDescent="0.2">
      <c r="A18" s="90">
        <v>1.4</v>
      </c>
      <c r="B18" s="91" t="s">
        <v>40</v>
      </c>
      <c r="C18" s="74">
        <v>0</v>
      </c>
      <c r="D18" s="74">
        <v>0</v>
      </c>
      <c r="E18" s="74">
        <v>0</v>
      </c>
      <c r="F18" s="131">
        <v>0</v>
      </c>
      <c r="G18" s="101">
        <v>0</v>
      </c>
      <c r="H18" s="88"/>
      <c r="I18" s="57"/>
      <c r="J18" s="57"/>
    </row>
    <row r="19" spans="1:10" s="56" customFormat="1" ht="15.75" x14ac:dyDescent="0.25">
      <c r="A19" s="197" t="s">
        <v>3</v>
      </c>
      <c r="B19" s="197"/>
      <c r="C19" s="107">
        <f>C12+C13+C17+C18</f>
        <v>0</v>
      </c>
      <c r="D19" s="107">
        <f t="shared" ref="D19:E19" si="2">D12+D13+D17+D18</f>
        <v>0</v>
      </c>
      <c r="E19" s="107">
        <f t="shared" si="2"/>
        <v>0</v>
      </c>
      <c r="F19" s="151">
        <v>0</v>
      </c>
      <c r="G19" s="102">
        <v>0</v>
      </c>
      <c r="H19" s="57"/>
      <c r="I19" s="88"/>
      <c r="J19" s="57"/>
    </row>
    <row r="20" spans="1:10" s="56" customFormat="1" ht="15.75" x14ac:dyDescent="0.2">
      <c r="A20" s="182" t="s">
        <v>15</v>
      </c>
      <c r="B20" s="183"/>
      <c r="C20" s="183"/>
      <c r="D20" s="183"/>
      <c r="E20" s="184"/>
      <c r="F20" s="144"/>
      <c r="G20" s="96"/>
      <c r="H20" s="57"/>
      <c r="I20" s="57"/>
      <c r="J20" s="57"/>
    </row>
    <row r="21" spans="1:10" s="56" customFormat="1" ht="15.75" x14ac:dyDescent="0.2">
      <c r="A21" s="185" t="s">
        <v>16</v>
      </c>
      <c r="B21" s="186"/>
      <c r="C21" s="186"/>
      <c r="D21" s="186"/>
      <c r="E21" s="187"/>
      <c r="F21" s="144"/>
      <c r="G21" s="96"/>
      <c r="H21" s="57"/>
      <c r="I21" s="57"/>
      <c r="J21" s="57"/>
    </row>
    <row r="22" spans="1:10" s="56" customFormat="1" x14ac:dyDescent="0.2">
      <c r="A22" s="84">
        <v>2.1</v>
      </c>
      <c r="B22" s="85" t="s">
        <v>77</v>
      </c>
      <c r="C22" s="79">
        <v>0</v>
      </c>
      <c r="D22" s="79">
        <f>ROUND(C22*0.19,2)</f>
        <v>0</v>
      </c>
      <c r="E22" s="79">
        <f>C22+D22</f>
        <v>0</v>
      </c>
      <c r="F22" s="145">
        <v>0</v>
      </c>
      <c r="G22" s="132">
        <v>0</v>
      </c>
      <c r="H22" s="57"/>
      <c r="I22" s="57"/>
      <c r="J22" s="57"/>
    </row>
    <row r="23" spans="1:10" s="56" customFormat="1" x14ac:dyDescent="0.2">
      <c r="A23" s="53">
        <v>2.2000000000000002</v>
      </c>
      <c r="B23" s="60" t="s">
        <v>78</v>
      </c>
      <c r="C23" s="21">
        <v>0</v>
      </c>
      <c r="D23" s="21">
        <f>ROUND(C23*0.19,2)</f>
        <v>0</v>
      </c>
      <c r="E23" s="21">
        <f>C23+D23</f>
        <v>0</v>
      </c>
      <c r="F23" s="145">
        <v>0</v>
      </c>
      <c r="G23" s="132">
        <v>0</v>
      </c>
      <c r="H23" s="57"/>
      <c r="I23" s="57"/>
      <c r="J23" s="57"/>
    </row>
    <row r="24" spans="1:10" s="56" customFormat="1" ht="15.75" x14ac:dyDescent="0.25">
      <c r="A24" s="197" t="s">
        <v>4</v>
      </c>
      <c r="B24" s="197"/>
      <c r="C24" s="107">
        <f>SUM(C22:C23)</f>
        <v>0</v>
      </c>
      <c r="D24" s="107">
        <f t="shared" ref="D24:E24" si="3">SUM(D22:D23)</f>
        <v>0</v>
      </c>
      <c r="E24" s="107">
        <f t="shared" si="3"/>
        <v>0</v>
      </c>
      <c r="F24" s="146">
        <v>0</v>
      </c>
      <c r="G24" s="156">
        <v>0</v>
      </c>
      <c r="H24" s="57"/>
      <c r="I24" s="57"/>
      <c r="J24" s="57"/>
    </row>
    <row r="25" spans="1:10" ht="15.75" x14ac:dyDescent="0.2">
      <c r="A25" s="175" t="s">
        <v>17</v>
      </c>
      <c r="B25" s="176"/>
      <c r="C25" s="176"/>
      <c r="D25" s="176"/>
      <c r="E25" s="177"/>
      <c r="F25" s="144"/>
      <c r="G25" s="96"/>
      <c r="H25" s="22"/>
      <c r="I25" s="22"/>
      <c r="J25" s="22"/>
    </row>
    <row r="26" spans="1:10" ht="15.75" x14ac:dyDescent="0.2">
      <c r="A26" s="178" t="s">
        <v>18</v>
      </c>
      <c r="B26" s="179"/>
      <c r="C26" s="179"/>
      <c r="D26" s="179"/>
      <c r="E26" s="180"/>
      <c r="F26" s="144"/>
      <c r="G26" s="96"/>
      <c r="H26" s="22"/>
      <c r="I26" s="22"/>
      <c r="J26" s="22"/>
    </row>
    <row r="27" spans="1:10" ht="15.75" x14ac:dyDescent="0.2">
      <c r="A27" s="41">
        <v>3.1</v>
      </c>
      <c r="B27" s="42" t="s">
        <v>41</v>
      </c>
      <c r="C27" s="43">
        <f>SUM(C28:C30)</f>
        <v>5900</v>
      </c>
      <c r="D27" s="43">
        <f t="shared" ref="D27:E27" si="4">SUM(D28:D30)</f>
        <v>665</v>
      </c>
      <c r="E27" s="43">
        <f t="shared" si="4"/>
        <v>4165</v>
      </c>
      <c r="F27" s="145">
        <v>4165</v>
      </c>
      <c r="G27" s="101">
        <v>0</v>
      </c>
      <c r="H27" s="22"/>
      <c r="I27" s="22"/>
      <c r="J27" s="22"/>
    </row>
    <row r="28" spans="1:10" x14ac:dyDescent="0.2">
      <c r="A28" s="44"/>
      <c r="B28" s="45" t="s">
        <v>42</v>
      </c>
      <c r="C28" s="13">
        <v>3500</v>
      </c>
      <c r="D28" s="13">
        <f>ROUND(C28*0.19,2)</f>
        <v>665</v>
      </c>
      <c r="E28" s="13">
        <f>C28+D28</f>
        <v>4165</v>
      </c>
      <c r="F28" s="145">
        <v>4165</v>
      </c>
      <c r="G28" s="101">
        <v>0</v>
      </c>
      <c r="H28" s="22"/>
      <c r="I28" s="22"/>
      <c r="J28" s="22"/>
    </row>
    <row r="29" spans="1:10" x14ac:dyDescent="0.2">
      <c r="A29" s="44"/>
      <c r="B29" s="45" t="s">
        <v>43</v>
      </c>
      <c r="C29" s="13">
        <v>0</v>
      </c>
      <c r="D29" s="13">
        <v>0</v>
      </c>
      <c r="E29" s="13">
        <v>0</v>
      </c>
      <c r="F29" s="145">
        <v>0</v>
      </c>
      <c r="G29" s="101">
        <v>0</v>
      </c>
      <c r="H29" s="22"/>
      <c r="I29" s="23"/>
      <c r="J29" s="22"/>
    </row>
    <row r="30" spans="1:10" x14ac:dyDescent="0.2">
      <c r="A30" s="44"/>
      <c r="B30" s="45" t="s">
        <v>44</v>
      </c>
      <c r="C30" s="13">
        <v>2400</v>
      </c>
      <c r="D30" s="13">
        <v>0</v>
      </c>
      <c r="E30" s="13">
        <v>0</v>
      </c>
      <c r="F30" s="145">
        <v>0</v>
      </c>
      <c r="G30" s="101">
        <v>0</v>
      </c>
      <c r="H30" s="22"/>
      <c r="I30" s="22"/>
      <c r="J30" s="22"/>
    </row>
    <row r="31" spans="1:10" ht="30" x14ac:dyDescent="0.2">
      <c r="A31" s="46">
        <v>3.2</v>
      </c>
      <c r="B31" s="47" t="s">
        <v>73</v>
      </c>
      <c r="C31" s="48">
        <v>1600</v>
      </c>
      <c r="D31" s="49">
        <f t="shared" ref="D31:D33" si="5">ROUND(C31*0.19,2)</f>
        <v>304</v>
      </c>
      <c r="E31" s="48">
        <f>C31+D31</f>
        <v>1904</v>
      </c>
      <c r="F31" s="145">
        <v>1904</v>
      </c>
      <c r="G31" s="101">
        <v>0</v>
      </c>
      <c r="H31" s="22"/>
      <c r="I31" s="22"/>
      <c r="J31" s="22"/>
    </row>
    <row r="32" spans="1:10" ht="15.75" x14ac:dyDescent="0.2">
      <c r="A32" s="46">
        <v>3.3</v>
      </c>
      <c r="B32" s="50" t="s">
        <v>45</v>
      </c>
      <c r="C32" s="48">
        <v>2500</v>
      </c>
      <c r="D32" s="49">
        <f t="shared" si="5"/>
        <v>475</v>
      </c>
      <c r="E32" s="48">
        <f>C32+D32</f>
        <v>2975</v>
      </c>
      <c r="F32" s="145">
        <v>2975</v>
      </c>
      <c r="G32" s="101">
        <v>0</v>
      </c>
      <c r="H32" s="22"/>
      <c r="I32" s="22"/>
      <c r="J32" s="22"/>
    </row>
    <row r="33" spans="1:10" ht="30" x14ac:dyDescent="0.2">
      <c r="A33" s="51">
        <v>3.4</v>
      </c>
      <c r="B33" s="47" t="s">
        <v>46</v>
      </c>
      <c r="C33" s="48">
        <v>3500</v>
      </c>
      <c r="D33" s="49">
        <f t="shared" si="5"/>
        <v>665</v>
      </c>
      <c r="E33" s="48">
        <f>C33+D33</f>
        <v>4165</v>
      </c>
      <c r="F33" s="145">
        <v>4165</v>
      </c>
      <c r="G33" s="101">
        <v>0</v>
      </c>
      <c r="H33" s="22"/>
      <c r="I33" s="22"/>
      <c r="J33" s="22"/>
    </row>
    <row r="34" spans="1:10" ht="15.75" x14ac:dyDescent="0.2">
      <c r="A34" s="46">
        <v>3.5</v>
      </c>
      <c r="B34" s="45" t="s">
        <v>47</v>
      </c>
      <c r="C34" s="49">
        <f>SUM(C35:C40)</f>
        <v>37823</v>
      </c>
      <c r="D34" s="49">
        <f t="shared" ref="D34:E34" si="6">SUM(D35:D40)</f>
        <v>7186.37</v>
      </c>
      <c r="E34" s="49">
        <f t="shared" si="6"/>
        <v>45009.369999999995</v>
      </c>
      <c r="F34" s="145">
        <v>45009.369999999995</v>
      </c>
      <c r="G34" s="101"/>
      <c r="H34" s="22"/>
      <c r="I34" s="22"/>
      <c r="J34" s="22"/>
    </row>
    <row r="35" spans="1:10" x14ac:dyDescent="0.2">
      <c r="A35" s="46"/>
      <c r="B35" s="45" t="s">
        <v>48</v>
      </c>
      <c r="C35" s="13">
        <v>0</v>
      </c>
      <c r="D35" s="16">
        <v>0</v>
      </c>
      <c r="E35" s="16">
        <v>0</v>
      </c>
      <c r="F35" s="145">
        <v>0</v>
      </c>
      <c r="G35" s="101">
        <v>0</v>
      </c>
      <c r="H35" s="22"/>
      <c r="I35" s="22"/>
      <c r="J35" s="22"/>
    </row>
    <row r="36" spans="1:10" x14ac:dyDescent="0.2">
      <c r="A36" s="46"/>
      <c r="B36" s="45" t="s">
        <v>49</v>
      </c>
      <c r="C36" s="13">
        <v>0</v>
      </c>
      <c r="D36" s="16">
        <f>ROUND(C36*0.19,2)</f>
        <v>0</v>
      </c>
      <c r="E36" s="16">
        <f t="shared" ref="E36:E41" si="7">C36+D36</f>
        <v>0</v>
      </c>
      <c r="F36" s="145">
        <v>0</v>
      </c>
      <c r="G36" s="105">
        <v>0</v>
      </c>
      <c r="H36" s="22"/>
      <c r="I36" s="22"/>
      <c r="J36" s="22"/>
    </row>
    <row r="37" spans="1:10" ht="30" x14ac:dyDescent="0.2">
      <c r="A37" s="46"/>
      <c r="B37" s="52" t="s">
        <v>50</v>
      </c>
      <c r="C37" s="13">
        <v>20500</v>
      </c>
      <c r="D37" s="16">
        <f>ROUND(C37*0.19,2)</f>
        <v>3895</v>
      </c>
      <c r="E37" s="16">
        <f t="shared" si="7"/>
        <v>24395</v>
      </c>
      <c r="F37" s="145">
        <v>24395</v>
      </c>
      <c r="G37" s="105">
        <v>0</v>
      </c>
      <c r="H37" s="22"/>
      <c r="I37" s="22"/>
      <c r="J37" s="22"/>
    </row>
    <row r="38" spans="1:10" ht="30" x14ac:dyDescent="0.2">
      <c r="A38" s="46"/>
      <c r="B38" s="52" t="s">
        <v>51</v>
      </c>
      <c r="C38" s="13">
        <v>3323</v>
      </c>
      <c r="D38" s="16">
        <f t="shared" ref="D38:D41" si="8">ROUND(C38*0.19,2)</f>
        <v>631.37</v>
      </c>
      <c r="E38" s="16">
        <f t="shared" si="7"/>
        <v>3954.37</v>
      </c>
      <c r="F38" s="145">
        <v>3954.37</v>
      </c>
      <c r="G38" s="105">
        <v>0</v>
      </c>
      <c r="H38" s="22"/>
      <c r="I38" s="22"/>
      <c r="J38" s="22"/>
    </row>
    <row r="39" spans="1:10" ht="30" x14ac:dyDescent="0.2">
      <c r="A39" s="46"/>
      <c r="B39" s="52" t="s">
        <v>52</v>
      </c>
      <c r="C39" s="13">
        <v>2000</v>
      </c>
      <c r="D39" s="16">
        <f t="shared" si="8"/>
        <v>380</v>
      </c>
      <c r="E39" s="16">
        <f t="shared" si="7"/>
        <v>2380</v>
      </c>
      <c r="F39" s="145">
        <v>0</v>
      </c>
      <c r="G39" s="106">
        <v>2380</v>
      </c>
      <c r="H39" s="22"/>
      <c r="I39" s="22"/>
      <c r="J39" s="22"/>
    </row>
    <row r="40" spans="1:10" x14ac:dyDescent="0.2">
      <c r="A40" s="46"/>
      <c r="B40" s="45" t="s">
        <v>53</v>
      </c>
      <c r="C40" s="13">
        <v>12000</v>
      </c>
      <c r="D40" s="16">
        <f t="shared" si="8"/>
        <v>2280</v>
      </c>
      <c r="E40" s="16">
        <f t="shared" si="7"/>
        <v>14280</v>
      </c>
      <c r="F40" s="145">
        <v>0</v>
      </c>
      <c r="G40" s="105">
        <v>14280</v>
      </c>
      <c r="H40" s="22"/>
      <c r="I40" s="22"/>
      <c r="J40" s="22"/>
    </row>
    <row r="41" spans="1:10" x14ac:dyDescent="0.2">
      <c r="A41" s="46">
        <v>3.6</v>
      </c>
      <c r="B41" s="47" t="s">
        <v>19</v>
      </c>
      <c r="C41" s="16">
        <v>0</v>
      </c>
      <c r="D41" s="16">
        <f t="shared" si="8"/>
        <v>0</v>
      </c>
      <c r="E41" s="16">
        <f t="shared" si="7"/>
        <v>0</v>
      </c>
      <c r="F41" s="145">
        <v>0</v>
      </c>
      <c r="G41" s="105">
        <v>0</v>
      </c>
      <c r="H41" s="22"/>
      <c r="I41" s="22"/>
      <c r="J41" s="22"/>
    </row>
    <row r="42" spans="1:10" x14ac:dyDescent="0.2">
      <c r="A42" s="46">
        <v>3.7</v>
      </c>
      <c r="B42" s="45" t="s">
        <v>20</v>
      </c>
      <c r="C42" s="13">
        <v>0</v>
      </c>
      <c r="D42" s="13">
        <v>0</v>
      </c>
      <c r="E42" s="13">
        <v>0</v>
      </c>
      <c r="F42" s="145">
        <v>0</v>
      </c>
      <c r="G42" s="105">
        <v>0</v>
      </c>
      <c r="H42" s="22"/>
      <c r="I42" s="22"/>
      <c r="J42" s="22"/>
    </row>
    <row r="43" spans="1:10" x14ac:dyDescent="0.2">
      <c r="A43" s="46"/>
      <c r="B43" s="52" t="s">
        <v>54</v>
      </c>
      <c r="C43" s="13">
        <v>0</v>
      </c>
      <c r="D43" s="16">
        <v>0</v>
      </c>
      <c r="E43" s="16">
        <v>0</v>
      </c>
      <c r="F43" s="145">
        <v>0</v>
      </c>
      <c r="G43" s="105">
        <v>0</v>
      </c>
      <c r="H43" s="22"/>
      <c r="I43" s="22"/>
      <c r="J43" s="22"/>
    </row>
    <row r="44" spans="1:10" x14ac:dyDescent="0.2">
      <c r="A44" s="46"/>
      <c r="B44" s="45" t="s">
        <v>55</v>
      </c>
      <c r="C44" s="13">
        <v>0</v>
      </c>
      <c r="D44" s="16">
        <f>ROUND(C44*0.19,2)</f>
        <v>0</v>
      </c>
      <c r="E44" s="16">
        <f>C44+D44</f>
        <v>0</v>
      </c>
      <c r="F44" s="145">
        <v>0</v>
      </c>
      <c r="G44" s="105">
        <v>0</v>
      </c>
      <c r="H44" s="22"/>
      <c r="I44" s="22"/>
      <c r="J44" s="22"/>
    </row>
    <row r="45" spans="1:10" s="56" customFormat="1" ht="15.75" x14ac:dyDescent="0.2">
      <c r="A45" s="53">
        <v>3.8</v>
      </c>
      <c r="B45" s="54" t="s">
        <v>56</v>
      </c>
      <c r="C45" s="55">
        <f>SUM(C46:C49)</f>
        <v>18911.55</v>
      </c>
      <c r="D45" s="55">
        <f>C45*0.19</f>
        <v>3593.1945000000001</v>
      </c>
      <c r="E45" s="55">
        <f>C45+D45</f>
        <v>22504.744500000001</v>
      </c>
      <c r="F45" s="145">
        <v>22504.744500000001</v>
      </c>
      <c r="G45" s="105">
        <v>0</v>
      </c>
      <c r="H45" s="57"/>
      <c r="I45" s="57"/>
      <c r="J45" s="57"/>
    </row>
    <row r="46" spans="1:10" s="56" customFormat="1" x14ac:dyDescent="0.2">
      <c r="A46" s="53"/>
      <c r="B46" s="54" t="s">
        <v>57</v>
      </c>
      <c r="C46" s="58">
        <v>7911.55</v>
      </c>
      <c r="D46" s="21">
        <f>ROUND(C46*0.19,)</f>
        <v>1503</v>
      </c>
      <c r="E46" s="21">
        <f>C46+D46</f>
        <v>9414.5499999999993</v>
      </c>
      <c r="F46" s="145">
        <v>9414.5499999999993</v>
      </c>
      <c r="G46" s="101">
        <v>0</v>
      </c>
      <c r="H46" s="57"/>
      <c r="I46" s="57"/>
      <c r="J46" s="57"/>
    </row>
    <row r="47" spans="1:10" s="56" customFormat="1" x14ac:dyDescent="0.2">
      <c r="A47" s="53"/>
      <c r="B47" s="54" t="s">
        <v>58</v>
      </c>
      <c r="C47" s="58">
        <v>0</v>
      </c>
      <c r="D47" s="21">
        <v>0</v>
      </c>
      <c r="E47" s="21">
        <v>0</v>
      </c>
      <c r="F47" s="145">
        <v>0</v>
      </c>
      <c r="G47" s="101">
        <v>0</v>
      </c>
      <c r="H47" s="57"/>
      <c r="I47" s="57"/>
      <c r="J47" s="57"/>
    </row>
    <row r="48" spans="1:10" s="56" customFormat="1" ht="45" x14ac:dyDescent="0.2">
      <c r="A48" s="53"/>
      <c r="B48" s="59" t="s">
        <v>59</v>
      </c>
      <c r="C48" s="58">
        <v>0</v>
      </c>
      <c r="D48" s="21">
        <v>0</v>
      </c>
      <c r="E48" s="21">
        <v>0</v>
      </c>
      <c r="F48" s="145">
        <v>0</v>
      </c>
      <c r="G48" s="101">
        <v>0</v>
      </c>
      <c r="H48" s="57"/>
      <c r="I48" s="57"/>
      <c r="J48" s="57"/>
    </row>
    <row r="49" spans="1:10" s="56" customFormat="1" ht="15.75" x14ac:dyDescent="0.2">
      <c r="A49" s="53"/>
      <c r="B49" s="60" t="s">
        <v>60</v>
      </c>
      <c r="C49" s="33">
        <v>11000</v>
      </c>
      <c r="D49" s="33">
        <f>ROUND(0.19*C49,2)</f>
        <v>2090</v>
      </c>
      <c r="E49" s="33">
        <f>C49+D49</f>
        <v>13090</v>
      </c>
      <c r="F49" s="145">
        <v>13090</v>
      </c>
      <c r="G49" s="101">
        <v>0</v>
      </c>
      <c r="H49" s="57"/>
      <c r="I49" s="57"/>
      <c r="J49" s="57"/>
    </row>
    <row r="50" spans="1:10" s="56" customFormat="1" ht="15.75" x14ac:dyDescent="0.25">
      <c r="A50" s="203" t="s">
        <v>5</v>
      </c>
      <c r="B50" s="204"/>
      <c r="C50" s="124">
        <f>C27+C31+C32+C33+C34+C45</f>
        <v>70234.55</v>
      </c>
      <c r="D50" s="125">
        <f>C50*0.19</f>
        <v>13344.5645</v>
      </c>
      <c r="E50" s="124">
        <f>C50+D50</f>
        <v>83579.114499999996</v>
      </c>
      <c r="F50" s="121">
        <v>66919.11</v>
      </c>
      <c r="G50" s="130">
        <f>G39+G40</f>
        <v>16660</v>
      </c>
      <c r="H50" s="57"/>
      <c r="I50" s="57"/>
      <c r="J50" s="57"/>
    </row>
    <row r="51" spans="1:10" s="56" customFormat="1" ht="15.75" x14ac:dyDescent="0.2">
      <c r="A51" s="163" t="s">
        <v>21</v>
      </c>
      <c r="B51" s="164"/>
      <c r="C51" s="164"/>
      <c r="D51" s="164"/>
      <c r="E51" s="165"/>
      <c r="F51" s="104"/>
      <c r="G51" s="101"/>
      <c r="H51" s="57"/>
      <c r="I51" s="57"/>
      <c r="J51" s="57"/>
    </row>
    <row r="52" spans="1:10" s="56" customFormat="1" ht="15.75" x14ac:dyDescent="0.2">
      <c r="A52" s="166" t="s">
        <v>22</v>
      </c>
      <c r="B52" s="167"/>
      <c r="C52" s="167"/>
      <c r="D52" s="167"/>
      <c r="E52" s="168"/>
      <c r="F52" s="104"/>
      <c r="G52" s="101"/>
      <c r="H52" s="57"/>
      <c r="I52" s="57"/>
      <c r="J52" s="57"/>
    </row>
    <row r="53" spans="1:10" s="56" customFormat="1" ht="15.75" x14ac:dyDescent="0.2">
      <c r="A53" s="62">
        <v>4.0999999999999996</v>
      </c>
      <c r="B53" s="63" t="s">
        <v>23</v>
      </c>
      <c r="C53" s="64">
        <f>SUM(C54:C56)</f>
        <v>1287437.58</v>
      </c>
      <c r="D53" s="64">
        <f>SUM(D54:D56)</f>
        <v>244613.15000000002</v>
      </c>
      <c r="E53" s="64">
        <f>SUM(E54:E56)</f>
        <v>1532050.73</v>
      </c>
      <c r="F53" s="108">
        <v>0</v>
      </c>
      <c r="G53" s="133">
        <f>E53</f>
        <v>1532050.73</v>
      </c>
      <c r="H53" s="57"/>
      <c r="I53" s="57"/>
      <c r="J53" s="57"/>
    </row>
    <row r="54" spans="1:10" s="56" customFormat="1" x14ac:dyDescent="0.2">
      <c r="A54" s="65"/>
      <c r="B54" s="66" t="s">
        <v>100</v>
      </c>
      <c r="C54" s="58">
        <v>663713.93000000005</v>
      </c>
      <c r="D54" s="19">
        <f>ROUND(C54*0.19,2)</f>
        <v>126105.65</v>
      </c>
      <c r="E54" s="19">
        <f>C54+D54</f>
        <v>789819.58000000007</v>
      </c>
      <c r="F54" s="108">
        <v>0</v>
      </c>
      <c r="G54" s="109"/>
      <c r="H54" s="57"/>
      <c r="I54" s="57"/>
      <c r="J54" s="57"/>
    </row>
    <row r="55" spans="1:10" s="56" customFormat="1" x14ac:dyDescent="0.2">
      <c r="A55" s="65"/>
      <c r="B55" s="66" t="s">
        <v>83</v>
      </c>
      <c r="C55" s="58">
        <v>358730.19</v>
      </c>
      <c r="D55" s="19">
        <f t="shared" ref="D55:D60" si="9">ROUND(C55*0.19,2)</f>
        <v>68158.740000000005</v>
      </c>
      <c r="E55" s="19">
        <f t="shared" ref="E55:E60" si="10">C55+D55</f>
        <v>426888.93</v>
      </c>
      <c r="F55" s="108">
        <v>0</v>
      </c>
      <c r="G55" s="109"/>
      <c r="H55" s="57"/>
      <c r="I55" s="57"/>
      <c r="J55" s="57"/>
    </row>
    <row r="56" spans="1:10" s="56" customFormat="1" x14ac:dyDescent="0.2">
      <c r="A56" s="65"/>
      <c r="B56" s="66" t="s">
        <v>84</v>
      </c>
      <c r="C56" s="58">
        <v>264993.46000000002</v>
      </c>
      <c r="D56" s="19">
        <f t="shared" si="9"/>
        <v>50348.76</v>
      </c>
      <c r="E56" s="19">
        <f t="shared" si="10"/>
        <v>315342.22000000003</v>
      </c>
      <c r="F56" s="108">
        <v>0</v>
      </c>
      <c r="G56" s="109"/>
      <c r="H56" s="57"/>
      <c r="I56" s="57"/>
      <c r="J56" s="57"/>
    </row>
    <row r="57" spans="1:10" s="56" customFormat="1" ht="15.75" x14ac:dyDescent="0.2">
      <c r="A57" s="65">
        <v>4.2</v>
      </c>
      <c r="B57" s="68" t="s">
        <v>61</v>
      </c>
      <c r="C57" s="33">
        <v>0</v>
      </c>
      <c r="D57" s="28">
        <f t="shared" si="9"/>
        <v>0</v>
      </c>
      <c r="E57" s="28">
        <f t="shared" si="10"/>
        <v>0</v>
      </c>
      <c r="F57" s="108">
        <v>0</v>
      </c>
      <c r="G57" s="109"/>
      <c r="H57" s="57"/>
      <c r="I57" s="57"/>
      <c r="J57" s="57"/>
    </row>
    <row r="58" spans="1:10" s="56" customFormat="1" ht="30" x14ac:dyDescent="0.2">
      <c r="A58" s="65">
        <v>4.3</v>
      </c>
      <c r="B58" s="69" t="s">
        <v>62</v>
      </c>
      <c r="C58" s="33">
        <v>101087.05</v>
      </c>
      <c r="D58" s="28">
        <f t="shared" si="9"/>
        <v>19206.54</v>
      </c>
      <c r="E58" s="28">
        <f t="shared" si="10"/>
        <v>120293.59</v>
      </c>
      <c r="F58" s="108">
        <v>0</v>
      </c>
      <c r="G58" s="134">
        <f>E58</f>
        <v>120293.59</v>
      </c>
      <c r="H58" s="57"/>
      <c r="I58" s="57"/>
      <c r="J58" s="57"/>
    </row>
    <row r="59" spans="1:10" s="56" customFormat="1" ht="30" x14ac:dyDescent="0.2">
      <c r="A59" s="65">
        <v>4.4000000000000004</v>
      </c>
      <c r="B59" s="70" t="s">
        <v>63</v>
      </c>
      <c r="C59" s="21">
        <v>0</v>
      </c>
      <c r="D59" s="19">
        <v>0</v>
      </c>
      <c r="E59" s="19">
        <f t="shared" si="10"/>
        <v>0</v>
      </c>
      <c r="F59" s="108">
        <v>0</v>
      </c>
      <c r="G59" s="110"/>
      <c r="H59" s="57"/>
      <c r="I59" s="57"/>
      <c r="J59" s="57"/>
    </row>
    <row r="60" spans="1:10" s="56" customFormat="1" ht="15.75" x14ac:dyDescent="0.25">
      <c r="A60" s="65">
        <v>4.5</v>
      </c>
      <c r="B60" s="71" t="s">
        <v>24</v>
      </c>
      <c r="C60" s="33">
        <v>53372.6</v>
      </c>
      <c r="D60" s="28">
        <f t="shared" si="9"/>
        <v>10140.790000000001</v>
      </c>
      <c r="E60" s="28">
        <f t="shared" si="10"/>
        <v>63513.39</v>
      </c>
      <c r="F60" s="111">
        <v>0</v>
      </c>
      <c r="G60" s="135">
        <f>E60</f>
        <v>63513.39</v>
      </c>
      <c r="H60" s="57"/>
      <c r="I60" s="57"/>
      <c r="J60" s="57"/>
    </row>
    <row r="61" spans="1:10" s="56" customFormat="1" x14ac:dyDescent="0.2">
      <c r="A61" s="72">
        <v>4.5999999999999996</v>
      </c>
      <c r="B61" s="73" t="s">
        <v>25</v>
      </c>
      <c r="C61" s="74"/>
      <c r="D61" s="19"/>
      <c r="E61" s="75"/>
      <c r="F61" s="112"/>
      <c r="G61" s="113"/>
      <c r="H61" s="57"/>
      <c r="I61" s="57"/>
      <c r="J61" s="57"/>
    </row>
    <row r="62" spans="1:10" s="56" customFormat="1" ht="15.75" customHeight="1" x14ac:dyDescent="0.2">
      <c r="A62" s="205" t="s">
        <v>6</v>
      </c>
      <c r="B62" s="206"/>
      <c r="C62" s="124">
        <f>C53+C57+C58+C59+C60+C61</f>
        <v>1441897.2300000002</v>
      </c>
      <c r="D62" s="124">
        <f>D53+D57+D58+D59+D60+D61</f>
        <v>273960.48</v>
      </c>
      <c r="E62" s="124">
        <f>E53+E57+E58+E59+E60+E61</f>
        <v>1715857.71</v>
      </c>
      <c r="F62" s="120">
        <v>0</v>
      </c>
      <c r="G62" s="103">
        <f>G53+G58+G60</f>
        <v>1715857.71</v>
      </c>
      <c r="H62" s="57"/>
      <c r="I62" s="57"/>
      <c r="J62" s="57"/>
    </row>
    <row r="63" spans="1:10" s="56" customFormat="1" ht="15.75" x14ac:dyDescent="0.2">
      <c r="A63" s="163" t="s">
        <v>26</v>
      </c>
      <c r="B63" s="164"/>
      <c r="C63" s="164"/>
      <c r="D63" s="164"/>
      <c r="E63" s="165"/>
      <c r="F63" s="114"/>
      <c r="G63" s="115"/>
      <c r="H63" s="57"/>
      <c r="I63" s="57"/>
      <c r="J63" s="57"/>
    </row>
    <row r="64" spans="1:10" s="56" customFormat="1" ht="15.75" x14ac:dyDescent="0.2">
      <c r="A64" s="166" t="s">
        <v>30</v>
      </c>
      <c r="B64" s="167"/>
      <c r="C64" s="167"/>
      <c r="D64" s="167"/>
      <c r="E64" s="168"/>
      <c r="F64" s="108"/>
      <c r="G64" s="116"/>
      <c r="H64" s="57"/>
      <c r="I64" s="57"/>
      <c r="J64" s="57"/>
    </row>
    <row r="65" spans="1:10" s="56" customFormat="1" ht="15.75" x14ac:dyDescent="0.2">
      <c r="A65" s="17">
        <v>5.0999999999999996</v>
      </c>
      <c r="B65" s="18" t="s">
        <v>82</v>
      </c>
      <c r="C65" s="27">
        <f>C66+C67</f>
        <v>65532.32</v>
      </c>
      <c r="D65" s="136">
        <f>C65*0.19</f>
        <v>12451.140799999999</v>
      </c>
      <c r="E65" s="140">
        <f>C65+D65</f>
        <v>77983.460800000001</v>
      </c>
      <c r="F65" s="117"/>
      <c r="G65" s="118"/>
      <c r="H65" s="57"/>
      <c r="I65" s="57"/>
      <c r="J65" s="57"/>
    </row>
    <row r="66" spans="1:10" s="56" customFormat="1" ht="30" x14ac:dyDescent="0.2">
      <c r="A66" s="30"/>
      <c r="B66" s="31" t="s">
        <v>27</v>
      </c>
      <c r="C66" s="21">
        <v>9169.69</v>
      </c>
      <c r="D66" s="58">
        <f>ROUND(C66*0.19,2)</f>
        <v>1742.24</v>
      </c>
      <c r="E66" s="141">
        <f>C66+D66</f>
        <v>10911.93</v>
      </c>
      <c r="F66" s="117"/>
      <c r="G66" s="139">
        <f>E66</f>
        <v>10911.93</v>
      </c>
      <c r="H66" s="76"/>
      <c r="I66" s="57"/>
      <c r="J66" s="57"/>
    </row>
    <row r="67" spans="1:10" s="56" customFormat="1" ht="15.75" x14ac:dyDescent="0.2">
      <c r="A67" s="30"/>
      <c r="B67" s="32" t="s">
        <v>28</v>
      </c>
      <c r="C67" s="21">
        <v>56362.63</v>
      </c>
      <c r="D67" s="21">
        <f>ROUND(C67*0.19,2)</f>
        <v>10708.9</v>
      </c>
      <c r="E67" s="142">
        <v>67071.53</v>
      </c>
      <c r="F67" s="138">
        <v>63937.61</v>
      </c>
      <c r="G67" s="139">
        <v>3133.91</v>
      </c>
      <c r="H67" s="57"/>
      <c r="I67" s="57"/>
      <c r="J67" s="57"/>
    </row>
    <row r="68" spans="1:10" s="56" customFormat="1" ht="15.75" x14ac:dyDescent="0.2">
      <c r="A68" s="30">
        <v>5.2</v>
      </c>
      <c r="B68" s="32" t="s">
        <v>7</v>
      </c>
      <c r="C68" s="33">
        <f>SUM(C69:C73)</f>
        <v>14885.24</v>
      </c>
      <c r="D68" s="33">
        <f t="shared" ref="D68:E68" si="11">SUM(D69:D73)</f>
        <v>2828.2</v>
      </c>
      <c r="E68" s="143">
        <f t="shared" si="11"/>
        <v>17713.439999999999</v>
      </c>
      <c r="F68" s="138">
        <f>E68</f>
        <v>17713.439999999999</v>
      </c>
      <c r="G68" s="116"/>
      <c r="H68" s="57"/>
      <c r="I68" s="57"/>
      <c r="J68" s="57"/>
    </row>
    <row r="69" spans="1:10" s="56" customFormat="1" ht="30" x14ac:dyDescent="0.2">
      <c r="A69" s="30"/>
      <c r="B69" s="34" t="s">
        <v>64</v>
      </c>
      <c r="C69" s="21">
        <v>0</v>
      </c>
      <c r="D69" s="21">
        <v>0</v>
      </c>
      <c r="E69" s="21">
        <v>0</v>
      </c>
      <c r="F69" s="108"/>
      <c r="G69" s="116"/>
      <c r="H69" s="57"/>
      <c r="I69" s="57"/>
      <c r="J69" s="57"/>
    </row>
    <row r="70" spans="1:10" s="56" customFormat="1" ht="30" x14ac:dyDescent="0.2">
      <c r="A70" s="30"/>
      <c r="B70" s="34" t="s">
        <v>79</v>
      </c>
      <c r="C70" s="21">
        <f>ROUND((C83-C66)*0.005,2)</f>
        <v>6942.62</v>
      </c>
      <c r="D70" s="21">
        <f t="shared" ref="D70:D75" si="12">ROUND(C70*0.19,2)</f>
        <v>1319.1</v>
      </c>
      <c r="E70" s="21">
        <f t="shared" ref="E70:E75" si="13">C70+D70</f>
        <v>8261.7199999999993</v>
      </c>
      <c r="F70" s="108"/>
      <c r="G70" s="116"/>
      <c r="H70" s="57"/>
      <c r="I70" s="57"/>
      <c r="J70" s="57"/>
    </row>
    <row r="71" spans="1:10" s="56" customFormat="1" ht="45" x14ac:dyDescent="0.2">
      <c r="A71" s="30"/>
      <c r="B71" s="34" t="s">
        <v>65</v>
      </c>
      <c r="C71" s="21">
        <v>0</v>
      </c>
      <c r="D71" s="21">
        <v>0</v>
      </c>
      <c r="E71" s="21">
        <v>0</v>
      </c>
      <c r="F71" s="108"/>
      <c r="G71" s="116"/>
      <c r="H71" s="57"/>
      <c r="I71" s="57"/>
      <c r="J71" s="57"/>
    </row>
    <row r="72" spans="1:10" s="56" customFormat="1" ht="30" x14ac:dyDescent="0.2">
      <c r="A72" s="30"/>
      <c r="B72" s="34" t="s">
        <v>80</v>
      </c>
      <c r="C72" s="21">
        <f>ROUND((C83-C66)*0.005,2)</f>
        <v>6942.62</v>
      </c>
      <c r="D72" s="21">
        <f t="shared" si="12"/>
        <v>1319.1</v>
      </c>
      <c r="E72" s="21">
        <f t="shared" si="13"/>
        <v>8261.7199999999993</v>
      </c>
      <c r="F72" s="108"/>
      <c r="G72" s="116"/>
      <c r="H72" s="57"/>
      <c r="I72" s="57"/>
      <c r="J72" s="57"/>
    </row>
    <row r="73" spans="1:10" s="56" customFormat="1" ht="30" x14ac:dyDescent="0.2">
      <c r="A73" s="30"/>
      <c r="B73" s="34" t="s">
        <v>66</v>
      </c>
      <c r="C73" s="21">
        <v>1000</v>
      </c>
      <c r="D73" s="21">
        <f t="shared" si="12"/>
        <v>190</v>
      </c>
      <c r="E73" s="21">
        <f t="shared" si="13"/>
        <v>1190</v>
      </c>
      <c r="F73" s="129"/>
      <c r="G73" s="126"/>
      <c r="H73" s="57"/>
      <c r="I73" s="57"/>
      <c r="J73" s="57"/>
    </row>
    <row r="74" spans="1:10" s="56" customFormat="1" ht="15.75" x14ac:dyDescent="0.25">
      <c r="A74" s="35">
        <v>5.3</v>
      </c>
      <c r="B74" s="36" t="s">
        <v>89</v>
      </c>
      <c r="C74" s="33">
        <v>0</v>
      </c>
      <c r="D74" s="33">
        <f t="shared" si="12"/>
        <v>0</v>
      </c>
      <c r="E74" s="33">
        <v>0</v>
      </c>
      <c r="F74" s="122">
        <v>0</v>
      </c>
      <c r="G74" s="119"/>
      <c r="H74" s="57">
        <v>0</v>
      </c>
      <c r="I74" s="57"/>
      <c r="J74" s="57"/>
    </row>
    <row r="75" spans="1:10" s="56" customFormat="1" ht="15.75" x14ac:dyDescent="0.2">
      <c r="A75" s="37">
        <v>5.4</v>
      </c>
      <c r="B75" s="38" t="s">
        <v>88</v>
      </c>
      <c r="C75" s="39">
        <v>1500</v>
      </c>
      <c r="D75" s="33">
        <f t="shared" si="12"/>
        <v>285</v>
      </c>
      <c r="E75" s="33">
        <f t="shared" si="13"/>
        <v>1785</v>
      </c>
      <c r="F75" s="138">
        <v>1785</v>
      </c>
      <c r="G75" s="115"/>
      <c r="H75" s="57"/>
      <c r="I75" s="57"/>
      <c r="J75" s="57"/>
    </row>
    <row r="76" spans="1:10" s="77" customFormat="1" ht="15.75" customHeight="1" x14ac:dyDescent="0.2">
      <c r="A76" s="137" t="s">
        <v>8</v>
      </c>
      <c r="B76" s="137"/>
      <c r="C76" s="137">
        <f>C65+C68+C74+C75</f>
        <v>81917.56</v>
      </c>
      <c r="D76" s="137">
        <f t="shared" ref="D76:E76" si="14">D65+D68+D74+D75</f>
        <v>15564.340799999998</v>
      </c>
      <c r="E76" s="137">
        <f t="shared" si="14"/>
        <v>97481.900800000003</v>
      </c>
      <c r="F76" s="137">
        <f>F67+F68+F75</f>
        <v>83436.05</v>
      </c>
      <c r="G76" s="137">
        <f>G66+G67</f>
        <v>14045.84</v>
      </c>
    </row>
    <row r="77" spans="1:10" s="56" customFormat="1" ht="15.75" x14ac:dyDescent="0.2">
      <c r="A77" s="163" t="s">
        <v>29</v>
      </c>
      <c r="B77" s="164"/>
      <c r="C77" s="164"/>
      <c r="D77" s="164"/>
      <c r="E77" s="165"/>
      <c r="F77" s="108"/>
      <c r="G77" s="115"/>
      <c r="H77" s="57"/>
      <c r="I77" s="57"/>
      <c r="J77" s="57"/>
    </row>
    <row r="78" spans="1:10" s="56" customFormat="1" ht="15.75" x14ac:dyDescent="0.2">
      <c r="A78" s="166" t="s">
        <v>67</v>
      </c>
      <c r="B78" s="167"/>
      <c r="C78" s="167"/>
      <c r="D78" s="167"/>
      <c r="E78" s="168"/>
      <c r="F78" s="108"/>
      <c r="G78" s="115"/>
      <c r="H78" s="57"/>
      <c r="I78" s="57"/>
      <c r="J78" s="57"/>
    </row>
    <row r="79" spans="1:10" s="56" customFormat="1" x14ac:dyDescent="0.2">
      <c r="A79" s="17">
        <v>6.1</v>
      </c>
      <c r="B79" s="78" t="s">
        <v>31</v>
      </c>
      <c r="C79" s="79">
        <v>0</v>
      </c>
      <c r="D79" s="80">
        <v>0</v>
      </c>
      <c r="E79" s="80">
        <v>0</v>
      </c>
      <c r="F79" s="108">
        <v>0</v>
      </c>
      <c r="G79" s="115">
        <v>0</v>
      </c>
      <c r="H79" s="57"/>
      <c r="I79" s="57"/>
      <c r="J79" s="57"/>
    </row>
    <row r="80" spans="1:10" s="56" customFormat="1" x14ac:dyDescent="0.2">
      <c r="A80" s="81">
        <v>6.2</v>
      </c>
      <c r="B80" s="82" t="s">
        <v>32</v>
      </c>
      <c r="C80" s="74">
        <v>0</v>
      </c>
      <c r="D80" s="75">
        <v>0</v>
      </c>
      <c r="E80" s="75">
        <v>0</v>
      </c>
      <c r="F80" s="127">
        <v>0</v>
      </c>
      <c r="G80" s="128">
        <v>0</v>
      </c>
      <c r="H80" s="57"/>
      <c r="I80" s="57"/>
      <c r="J80" s="57"/>
    </row>
    <row r="81" spans="1:10" s="56" customFormat="1" ht="15.75" customHeight="1" x14ac:dyDescent="0.25">
      <c r="A81" s="171" t="s">
        <v>33</v>
      </c>
      <c r="B81" s="172"/>
      <c r="C81" s="20">
        <f>SUM(C79:C80)</f>
        <v>0</v>
      </c>
      <c r="D81" s="20">
        <f>SUM(D79:D80)</f>
        <v>0</v>
      </c>
      <c r="E81" s="20">
        <f>SUM(E79:E80)</f>
        <v>0</v>
      </c>
      <c r="F81" s="111">
        <v>0</v>
      </c>
      <c r="G81" s="123">
        <v>0</v>
      </c>
      <c r="H81" s="57"/>
      <c r="I81" s="57"/>
      <c r="J81" s="57"/>
    </row>
    <row r="82" spans="1:10" s="77" customFormat="1" ht="15.75" x14ac:dyDescent="0.25">
      <c r="A82" s="198" t="s">
        <v>9</v>
      </c>
      <c r="B82" s="199"/>
      <c r="C82" s="152">
        <f>C19+C24+C50+C62+C76+C81</f>
        <v>1594049.3400000003</v>
      </c>
      <c r="D82" s="152">
        <f>C82*0.19</f>
        <v>302869.37460000004</v>
      </c>
      <c r="E82" s="152">
        <f>C82+D82</f>
        <v>1896918.7146000003</v>
      </c>
      <c r="F82" s="153">
        <f>F76+F50</f>
        <v>150355.16</v>
      </c>
      <c r="G82" s="153">
        <f>G76+G62+G50</f>
        <v>1746563.55</v>
      </c>
    </row>
    <row r="83" spans="1:10" s="77" customFormat="1" ht="15.75" x14ac:dyDescent="0.2">
      <c r="A83" s="161" t="s">
        <v>68</v>
      </c>
      <c r="B83" s="161"/>
      <c r="C83" s="152">
        <f>C53+C58+C66</f>
        <v>1397694.32</v>
      </c>
      <c r="D83" s="152">
        <f>C83*0.19</f>
        <v>265561.92080000002</v>
      </c>
      <c r="E83" s="152">
        <f>C83+D83</f>
        <v>1663256.2408</v>
      </c>
      <c r="F83" s="154"/>
      <c r="G83" s="155"/>
    </row>
    <row r="84" spans="1:10" ht="15.75" x14ac:dyDescent="0.2">
      <c r="A84" s="7"/>
      <c r="B84" s="147" t="s">
        <v>101</v>
      </c>
      <c r="C84" s="147"/>
      <c r="D84" s="8"/>
      <c r="E84" s="8"/>
      <c r="H84" s="22"/>
      <c r="I84" s="22"/>
      <c r="J84" s="22"/>
    </row>
    <row r="85" spans="1:10" ht="15.75" x14ac:dyDescent="0.2">
      <c r="A85" s="7"/>
      <c r="B85" s="7"/>
      <c r="C85" s="8"/>
      <c r="D85" s="8"/>
      <c r="E85" s="8"/>
      <c r="H85" s="22"/>
      <c r="I85" s="22"/>
      <c r="J85" s="22"/>
    </row>
    <row r="86" spans="1:10" ht="18" x14ac:dyDescent="0.25">
      <c r="B86" s="15"/>
      <c r="C86" s="149" t="s">
        <v>102</v>
      </c>
      <c r="D86" s="150"/>
      <c r="E86" s="14"/>
    </row>
    <row r="87" spans="1:10" ht="18" x14ac:dyDescent="0.25">
      <c r="A87" s="6"/>
      <c r="B87" s="15"/>
      <c r="C87" s="149"/>
      <c r="D87" s="200"/>
      <c r="E87" s="200"/>
    </row>
    <row r="88" spans="1:10" ht="18.75" x14ac:dyDescent="0.3">
      <c r="A88" s="2"/>
      <c r="B88" s="2"/>
      <c r="C88" s="201" t="s">
        <v>103</v>
      </c>
      <c r="D88" s="202"/>
      <c r="E88" s="202"/>
    </row>
    <row r="89" spans="1:10" x14ac:dyDescent="0.2">
      <c r="A89" s="2"/>
      <c r="B89" s="15"/>
      <c r="C89" s="148"/>
      <c r="D89" s="2"/>
      <c r="E89" s="2"/>
    </row>
    <row r="90" spans="1:10" x14ac:dyDescent="0.2">
      <c r="A90" s="2"/>
      <c r="B90" s="15"/>
      <c r="C90" s="2"/>
      <c r="D90" s="2"/>
      <c r="E90" s="2"/>
    </row>
    <row r="91" spans="1:10" x14ac:dyDescent="0.2">
      <c r="A91" s="2"/>
      <c r="B91" s="2"/>
      <c r="C91" s="2"/>
      <c r="D91" s="2"/>
      <c r="E91" s="2"/>
    </row>
    <row r="92" spans="1:10" x14ac:dyDescent="0.2">
      <c r="A92" s="2"/>
      <c r="B92" s="2"/>
      <c r="C92" s="2"/>
      <c r="D92" s="2"/>
      <c r="E92" s="2"/>
    </row>
    <row r="93" spans="1:10" x14ac:dyDescent="0.2">
      <c r="A93" s="2"/>
      <c r="B93" s="2"/>
      <c r="C93" s="2"/>
      <c r="D93" s="2"/>
      <c r="E93" s="2"/>
    </row>
    <row r="94" spans="1:10" x14ac:dyDescent="0.2">
      <c r="A94" s="2"/>
      <c r="B94" s="2"/>
      <c r="C94" s="2"/>
      <c r="D94" s="2"/>
      <c r="E94" s="2"/>
    </row>
    <row r="95" spans="1:10" x14ac:dyDescent="0.2">
      <c r="A95" s="2"/>
      <c r="B95" s="2"/>
      <c r="C95" s="2"/>
      <c r="D95" s="2"/>
      <c r="E95" s="2"/>
    </row>
    <row r="96" spans="1:10" x14ac:dyDescent="0.2">
      <c r="A96" s="2"/>
      <c r="B96" s="2"/>
      <c r="C96" s="2"/>
      <c r="D96" s="2"/>
      <c r="E96" s="2"/>
    </row>
    <row r="97" spans="1:5" x14ac:dyDescent="0.2">
      <c r="A97" s="2"/>
      <c r="B97" s="2"/>
      <c r="C97" s="2"/>
      <c r="D97" s="2"/>
      <c r="E97" s="2"/>
    </row>
    <row r="98" spans="1:5" x14ac:dyDescent="0.2">
      <c r="A98" s="2"/>
      <c r="B98" s="2"/>
      <c r="C98" s="2"/>
      <c r="D98" s="2"/>
      <c r="E98" s="2"/>
    </row>
    <row r="99" spans="1:5" x14ac:dyDescent="0.2">
      <c r="A99" s="2"/>
      <c r="B99" s="2"/>
      <c r="C99" s="2"/>
      <c r="D99" s="2"/>
      <c r="E99" s="2"/>
    </row>
    <row r="100" spans="1:5" x14ac:dyDescent="0.2">
      <c r="A100" s="2"/>
      <c r="B100" s="2"/>
      <c r="C100" s="2"/>
      <c r="D100" s="2"/>
      <c r="E100" s="2"/>
    </row>
    <row r="101" spans="1:5" x14ac:dyDescent="0.2">
      <c r="A101" s="2"/>
      <c r="B101" s="2"/>
      <c r="C101" s="2"/>
      <c r="D101" s="2"/>
      <c r="E101" s="2"/>
    </row>
    <row r="102" spans="1:5" x14ac:dyDescent="0.2">
      <c r="A102" s="2"/>
      <c r="B102" s="2"/>
      <c r="C102" s="2"/>
      <c r="D102" s="2"/>
      <c r="E102" s="2"/>
    </row>
    <row r="103" spans="1:5" x14ac:dyDescent="0.2">
      <c r="A103" s="2"/>
      <c r="B103" s="2"/>
      <c r="C103" s="2"/>
      <c r="D103" s="2"/>
      <c r="E103" s="2"/>
    </row>
    <row r="104" spans="1:5" x14ac:dyDescent="0.2">
      <c r="A104" s="2"/>
      <c r="B104" s="2"/>
      <c r="C104" s="2"/>
      <c r="D104" s="2"/>
      <c r="E104" s="2"/>
    </row>
    <row r="105" spans="1:5" x14ac:dyDescent="0.2">
      <c r="A105" s="2"/>
      <c r="B105" s="2"/>
      <c r="C105" s="2"/>
      <c r="D105" s="2"/>
      <c r="E105" s="2"/>
    </row>
    <row r="106" spans="1:5" x14ac:dyDescent="0.2">
      <c r="A106" s="2"/>
      <c r="B106" s="2"/>
      <c r="C106" s="2"/>
      <c r="D106" s="2"/>
      <c r="E106" s="2"/>
    </row>
  </sheetData>
  <mergeCells count="28">
    <mergeCell ref="D2:E2"/>
    <mergeCell ref="A82:B82"/>
    <mergeCell ref="A83:B83"/>
    <mergeCell ref="D87:E87"/>
    <mergeCell ref="C88:E88"/>
    <mergeCell ref="A20:E20"/>
    <mergeCell ref="A21:E21"/>
    <mergeCell ref="A24:B24"/>
    <mergeCell ref="A25:E25"/>
    <mergeCell ref="A26:E26"/>
    <mergeCell ref="A50:B50"/>
    <mergeCell ref="A51:E51"/>
    <mergeCell ref="A52:E52"/>
    <mergeCell ref="A62:B62"/>
    <mergeCell ref="A63:E63"/>
    <mergeCell ref="A64:E64"/>
    <mergeCell ref="A77:E77"/>
    <mergeCell ref="A78:E78"/>
    <mergeCell ref="A81:B81"/>
    <mergeCell ref="A19:B19"/>
    <mergeCell ref="A3:E3"/>
    <mergeCell ref="A4:E4"/>
    <mergeCell ref="A5:E5"/>
    <mergeCell ref="A6:E6"/>
    <mergeCell ref="A7:A8"/>
    <mergeCell ref="B7:B8"/>
    <mergeCell ref="A10:E10"/>
    <mergeCell ref="A11:E11"/>
  </mergeCells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DG lei</vt:lpstr>
      <vt:lpstr>DG cu surse de finantare</vt:lpstr>
      <vt:lpstr>'DG lei'!Zona_de_imprimat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Andreea</dc:creator>
  <cp:lastModifiedBy>Constantin Pop</cp:lastModifiedBy>
  <cp:lastPrinted>2021-09-24T10:12:04Z</cp:lastPrinted>
  <dcterms:created xsi:type="dcterms:W3CDTF">2016-02-12T09:15:28Z</dcterms:created>
  <dcterms:modified xsi:type="dcterms:W3CDTF">2021-09-24T10:15:45Z</dcterms:modified>
</cp:coreProperties>
</file>